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pivotCache/pivotCacheDefinition13.xml" ContentType="application/vnd.openxmlformats-officedocument.spreadsheetml.pivotCacheDefinition+xml"/>
  <Override PartName="/xl/pivotCache/pivotCacheRecords13.xml" ContentType="application/vnd.openxmlformats-officedocument.spreadsheetml.pivotCacheRecords+xml"/>
  <Override PartName="/xl/pivotCache/pivotCacheDefinition14.xml" ContentType="application/vnd.openxmlformats-officedocument.spreadsheetml.pivotCacheDefinition+xml"/>
  <Override PartName="/xl/pivotCache/pivotCacheRecords14.xml" ContentType="application/vnd.openxmlformats-officedocument.spreadsheetml.pivotCacheRecords+xml"/>
  <Override PartName="/xl/pivotCache/pivotCacheDefinition15.xml" ContentType="application/vnd.openxmlformats-officedocument.spreadsheetml.pivotCacheDefinition+xml"/>
  <Override PartName="/xl/pivotCache/pivotCacheRecords15.xml" ContentType="application/vnd.openxmlformats-officedocument.spreadsheetml.pivotCacheRecords+xml"/>
  <Override PartName="/xl/pivotCache/pivotCacheDefinition16.xml" ContentType="application/vnd.openxmlformats-officedocument.spreadsheetml.pivotCacheDefinition+xml"/>
  <Override PartName="/xl/pivotCache/pivotCacheRecords16.xml" ContentType="application/vnd.openxmlformats-officedocument.spreadsheetml.pivotCacheRecords+xml"/>
  <Override PartName="/xl/pivotCache/pivotCacheDefinition17.xml" ContentType="application/vnd.openxmlformats-officedocument.spreadsheetml.pivotCacheDefinition+xml"/>
  <Override PartName="/xl/pivotCache/pivotCacheRecords17.xml" ContentType="application/vnd.openxmlformats-officedocument.spreadsheetml.pivotCacheRecords+xml"/>
  <Override PartName="/xl/pivotCache/pivotCacheDefinition18.xml" ContentType="application/vnd.openxmlformats-officedocument.spreadsheetml.pivotCacheDefinition+xml"/>
  <Override PartName="/xl/pivotCache/pivotCacheRecords18.xml" ContentType="application/vnd.openxmlformats-officedocument.spreadsheetml.pivotCacheRecords+xml"/>
  <Override PartName="/xl/pivotCache/pivotCacheDefinition19.xml" ContentType="application/vnd.openxmlformats-officedocument.spreadsheetml.pivotCacheDefinition+xml"/>
  <Override PartName="/xl/pivotCache/pivotCacheRecords19.xml" ContentType="application/vnd.openxmlformats-officedocument.spreadsheetml.pivotCacheRecords+xml"/>
  <Override PartName="/xl/pivotCache/pivotCacheDefinition20.xml" ContentType="application/vnd.openxmlformats-officedocument.spreadsheetml.pivotCacheDefinition+xml"/>
  <Override PartName="/xl/pivotCache/pivotCacheRecords20.xml" ContentType="application/vnd.openxmlformats-officedocument.spreadsheetml.pivotCacheRecords+xml"/>
  <Override PartName="/xl/pivotCache/pivotCacheDefinition21.xml" ContentType="application/vnd.openxmlformats-officedocument.spreadsheetml.pivotCacheDefinition+xml"/>
  <Override PartName="/xl/pivotCache/pivotCacheRecords21.xml" ContentType="application/vnd.openxmlformats-officedocument.spreadsheetml.pivotCacheRecords+xml"/>
  <Override PartName="/xl/pivotCache/pivotCacheDefinition22.xml" ContentType="application/vnd.openxmlformats-officedocument.spreadsheetml.pivotCacheDefinition+xml"/>
  <Override PartName="/xl/pivotCache/pivotCacheRecords22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17457\Desktop\"/>
    </mc:Choice>
  </mc:AlternateContent>
  <xr:revisionPtr revIDLastSave="0" documentId="13_ncr:1_{45127B5B-C4E2-4E70-A1B3-021A2DB7FF96}" xr6:coauthVersionLast="47" xr6:coauthVersionMax="47" xr10:uidLastSave="{00000000-0000-0000-0000-000000000000}"/>
  <bookViews>
    <workbookView xWindow="-110" yWindow="-110" windowWidth="38620" windowHeight="21100" tabRatio="888" xr2:uid="{19427615-27AF-4B57-8630-9FF35B81084A}"/>
  </bookViews>
  <sheets>
    <sheet name="Table 7A" sheetId="2" r:id="rId1"/>
    <sheet name="Table 7B" sheetId="3" r:id="rId2"/>
    <sheet name="Table 7C" sheetId="4" r:id="rId3"/>
    <sheet name="Table 7D" sheetId="7" r:id="rId4"/>
    <sheet name="Table 7E" sheetId="10" r:id="rId5"/>
    <sheet name="Table 7F" sheetId="12" r:id="rId6"/>
    <sheet name="Table 7G" sheetId="14" r:id="rId7"/>
    <sheet name="Table 7H" sheetId="15" r:id="rId8"/>
    <sheet name="Table 7I" sheetId="17" r:id="rId9"/>
    <sheet name="Table 7J" sheetId="18" r:id="rId10"/>
    <sheet name="Table 7K" sheetId="19" r:id="rId11"/>
    <sheet name="Table 7L" sheetId="20" r:id="rId12"/>
    <sheet name="Table 7M" sheetId="21" r:id="rId13"/>
    <sheet name="Table 7N" sheetId="22" r:id="rId14"/>
    <sheet name="Table 7O" sheetId="23" r:id="rId15"/>
    <sheet name="Table 7P" sheetId="26" r:id="rId16"/>
    <sheet name="Table 7Q" sheetId="25" r:id="rId17"/>
    <sheet name="Parameters" sheetId="1" state="hidden" r:id="rId18"/>
    <sheet name="Table 7C Calculations" sheetId="5" state="hidden" r:id="rId19"/>
  </sheets>
  <definedNames>
    <definedName name="_xlnm.Print_Titles" localSheetId="16">'Table 7Q'!$1:$5</definedName>
  </definedNames>
  <calcPr calcId="191029"/>
  <pivotCaches>
    <pivotCache cacheId="95" r:id="rId20"/>
    <pivotCache cacheId="96" r:id="rId21"/>
    <pivotCache cacheId="97" r:id="rId22"/>
    <pivotCache cacheId="98" r:id="rId23"/>
    <pivotCache cacheId="99" r:id="rId24"/>
    <pivotCache cacheId="100" r:id="rId25"/>
    <pivotCache cacheId="101" r:id="rId26"/>
    <pivotCache cacheId="102" r:id="rId27"/>
    <pivotCache cacheId="103" r:id="rId28"/>
    <pivotCache cacheId="104" r:id="rId29"/>
    <pivotCache cacheId="105" r:id="rId30"/>
    <pivotCache cacheId="106" r:id="rId31"/>
    <pivotCache cacheId="107" r:id="rId32"/>
    <pivotCache cacheId="108" r:id="rId33"/>
    <pivotCache cacheId="109" r:id="rId34"/>
    <pivotCache cacheId="110" r:id="rId35"/>
    <pivotCache cacheId="111" r:id="rId36"/>
    <pivotCache cacheId="112" r:id="rId37"/>
    <pivotCache cacheId="113" r:id="rId38"/>
    <pivotCache cacheId="114" r:id="rId39"/>
    <pivotCache cacheId="115" r:id="rId40"/>
    <pivotCache cacheId="116" r:id="rId4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9" i="1" l="1"/>
  <c r="A106" i="1"/>
  <c r="H19" i="10"/>
  <c r="I30" i="10" l="1"/>
  <c r="H64" i="10"/>
  <c r="H59" i="10"/>
  <c r="H56" i="10"/>
  <c r="H41" i="10"/>
  <c r="H38" i="10"/>
  <c r="H24" i="10"/>
  <c r="H20" i="10"/>
  <c r="H15" i="10"/>
  <c r="H12" i="10"/>
  <c r="H9" i="10"/>
  <c r="H8" i="10"/>
  <c r="A39" i="1"/>
  <c r="B45" i="5"/>
  <c r="B25" i="5"/>
  <c r="B43" i="5"/>
  <c r="B42" i="5"/>
  <c r="B41" i="5"/>
  <c r="B21" i="5"/>
  <c r="B24" i="5"/>
  <c r="B23" i="5"/>
  <c r="B22" i="5"/>
  <c r="B44" i="5"/>
  <c r="I63" i="10" l="1"/>
  <c r="I16" i="10"/>
  <c r="I11" i="10"/>
  <c r="A122" i="1"/>
  <c r="A1" i="26" s="1"/>
  <c r="A127" i="1" l="1"/>
  <c r="B30" i="5" l="1"/>
  <c r="B10" i="5"/>
  <c r="A1" i="25" l="1"/>
  <c r="A2" i="25"/>
  <c r="A118" i="1" l="1"/>
  <c r="A1" i="23" s="1"/>
  <c r="A115" i="1" l="1"/>
  <c r="A1" i="22" s="1"/>
  <c r="A112" i="1" l="1"/>
  <c r="A1" i="21" s="1"/>
  <c r="A1" i="20" l="1"/>
  <c r="A1" i="19" l="1"/>
  <c r="A103" i="1" l="1"/>
  <c r="A1" i="18" s="1"/>
  <c r="A100" i="1" l="1"/>
  <c r="A1" i="17" s="1"/>
  <c r="A87" i="1" l="1"/>
  <c r="A1" i="15" s="1"/>
  <c r="A84" i="1" l="1"/>
  <c r="A1" i="14" s="1"/>
  <c r="A71" i="1" l="1"/>
  <c r="A1" i="12" s="1"/>
  <c r="A68" i="1" l="1"/>
  <c r="A1" i="10" s="1"/>
  <c r="I64" i="10"/>
  <c r="I62" i="10"/>
  <c r="I61" i="10"/>
  <c r="I60" i="10"/>
  <c r="I59" i="10"/>
  <c r="I58" i="10"/>
  <c r="I57" i="10"/>
  <c r="I56" i="10"/>
  <c r="I55" i="10"/>
  <c r="I54" i="10"/>
  <c r="I53" i="10"/>
  <c r="I52" i="10"/>
  <c r="I50" i="10"/>
  <c r="I49" i="10"/>
  <c r="I48" i="10"/>
  <c r="I47" i="10"/>
  <c r="I46" i="10"/>
  <c r="I45" i="10"/>
  <c r="I44" i="10"/>
  <c r="I43" i="10"/>
  <c r="I42" i="10"/>
  <c r="I41" i="10"/>
  <c r="I40" i="10"/>
  <c r="I39" i="10"/>
  <c r="I38" i="10"/>
  <c r="I37" i="10"/>
  <c r="I36" i="10"/>
  <c r="I35" i="10"/>
  <c r="I34" i="10"/>
  <c r="I33" i="10"/>
  <c r="I32" i="10"/>
  <c r="I31" i="10"/>
  <c r="I29" i="10"/>
  <c r="I28" i="10"/>
  <c r="I26" i="10"/>
  <c r="I25" i="10"/>
  <c r="I24" i="10"/>
  <c r="I23" i="10"/>
  <c r="I22" i="10"/>
  <c r="I21" i="10"/>
  <c r="I20" i="10"/>
  <c r="I19" i="10"/>
  <c r="I18" i="10"/>
  <c r="I17" i="10"/>
  <c r="I15" i="10"/>
  <c r="I14" i="10"/>
  <c r="I13" i="10"/>
  <c r="I12" i="10"/>
  <c r="I10" i="10"/>
  <c r="I9" i="10"/>
  <c r="I8" i="10"/>
  <c r="I6" i="10"/>
  <c r="A1" i="7" l="1"/>
  <c r="A1" i="4" l="1"/>
  <c r="A22" i="1"/>
  <c r="A2" i="4" s="1"/>
  <c r="F31" i="5"/>
  <c r="D35" i="5" s="1"/>
  <c r="F35" i="5" s="1"/>
  <c r="H35" i="5" s="1"/>
  <c r="D42" i="5" s="1"/>
  <c r="F11" i="5"/>
  <c r="D17" i="5" s="1"/>
  <c r="F17" i="5" s="1"/>
  <c r="H17" i="5" s="1"/>
  <c r="D24" i="5" s="1"/>
  <c r="C10" i="4" s="1"/>
  <c r="D16" i="5" l="1"/>
  <c r="F16" i="5" s="1"/>
  <c r="H16" i="5" s="1"/>
  <c r="D23" i="5" s="1"/>
  <c r="C9" i="4" s="1"/>
  <c r="D34" i="5"/>
  <c r="F34" i="5" s="1"/>
  <c r="H34" i="5" s="1"/>
  <c r="D41" i="5" s="1"/>
  <c r="F41" i="5" s="1"/>
  <c r="H41" i="5" s="1"/>
  <c r="D37" i="5"/>
  <c r="F37" i="5" s="1"/>
  <c r="H37" i="5" s="1"/>
  <c r="D44" i="5" s="1"/>
  <c r="F44" i="5" s="1"/>
  <c r="H44" i="5" s="1"/>
  <c r="F10" i="4" s="1"/>
  <c r="D38" i="5"/>
  <c r="F38" i="5" s="1"/>
  <c r="H38" i="5" s="1"/>
  <c r="D45" i="5" s="1"/>
  <c r="F45" i="5" s="1"/>
  <c r="H45" i="5" s="1"/>
  <c r="F11" i="4" s="1"/>
  <c r="F24" i="5"/>
  <c r="H24" i="5" s="1"/>
  <c r="D10" i="4" s="1"/>
  <c r="F42" i="5"/>
  <c r="H42" i="5" s="1"/>
  <c r="F8" i="4" s="1"/>
  <c r="E8" i="4"/>
  <c r="D36" i="5"/>
  <c r="F36" i="5" s="1"/>
  <c r="H36" i="5" s="1"/>
  <c r="D43" i="5" s="1"/>
  <c r="D15" i="5"/>
  <c r="F15" i="5" s="1"/>
  <c r="H15" i="5" s="1"/>
  <c r="D22" i="5" s="1"/>
  <c r="C8" i="4" s="1"/>
  <c r="D14" i="5"/>
  <c r="F14" i="5" s="1"/>
  <c r="H14" i="5" s="1"/>
  <c r="D21" i="5" s="1"/>
  <c r="C6" i="4" s="1"/>
  <c r="D18" i="5"/>
  <c r="F18" i="5" s="1"/>
  <c r="H18" i="5" s="1"/>
  <c r="D25" i="5" s="1"/>
  <c r="C11" i="4" s="1"/>
  <c r="F22" i="5" l="1"/>
  <c r="H22" i="5" s="1"/>
  <c r="D8" i="4" s="1"/>
  <c r="F23" i="5"/>
  <c r="H23" i="5" s="1"/>
  <c r="D9" i="4" s="1"/>
  <c r="E10" i="4"/>
  <c r="E11" i="4"/>
  <c r="E6" i="4"/>
  <c r="F21" i="5"/>
  <c r="H21" i="5" s="1"/>
  <c r="F25" i="5"/>
  <c r="H25" i="5" s="1"/>
  <c r="D11" i="4" s="1"/>
  <c r="F43" i="5"/>
  <c r="H43" i="5" s="1"/>
  <c r="F9" i="4" s="1"/>
  <c r="E9" i="4"/>
  <c r="F6" i="4"/>
  <c r="F12" i="4" l="1"/>
  <c r="H47" i="5"/>
  <c r="D6" i="4"/>
  <c r="D12" i="4" s="1"/>
  <c r="H27" i="5"/>
  <c r="A18" i="1" l="1"/>
  <c r="A1" i="3" s="1"/>
  <c r="A15" i="1" l="1"/>
  <c r="A1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0D9C6FA-1338-4834-AB14-0701F6E3A6FD}" keepAlive="1" name="Query - Crash_year" description="Connection to the 'Crash_year' query in the workbook." type="5" refreshedVersion="0" background="1">
    <dbPr connection="Provider=Microsoft.Mashup.OleDb.1;Data Source=$Workbook$;Location=Crash_year;Extended Properties=&quot;&quot;" command="SELECT * FROM [Crash_year]"/>
  </connection>
  <connection id="2" xr16:uid="{16F818A5-E0FB-491B-B504-C6B75BF202BA}" keepAlive="1" name="Query - DW Age_Group" description="Connection to the 'DW Age_Group' query in the workbook." type="5" refreshedVersion="0" background="1">
    <dbPr connection="Provider=Microsoft.Mashup.OleDb.1;Data Source=$Workbook$;Location=&quot;DW Age_Group&quot;;Extended Properties=&quot;&quot;" command="SELECT * FROM [DW Age_Group]"/>
  </connection>
  <connection id="3" xr16:uid="{E6C96A09-48E6-4327-8092-2C7A37039E3B}" keepAlive="1" name="Query - DW Collision_Type" description="Connection to the 'DW Collision_Type' query in the workbook." type="5" refreshedVersion="0" background="1">
    <dbPr connection="Provider=Microsoft.Mashup.OleDb.1;Data Source=$Workbook$;Location=&quot;DW Collision_Type&quot;;Extended Properties=&quot;&quot;" command="SELECT * FROM [DW Collision_Type]"/>
  </connection>
  <connection id="4" xr16:uid="{50C0FAD4-862F-4188-9009-C88E3F9ACB58}" keepAlive="1" name="Query - DW Location" description="Connection to the 'DW Location' query in the workbook." type="5" refreshedVersion="0" background="1">
    <dbPr connection="Provider=Microsoft.Mashup.OleDb.1;Data Source=$Workbook$;Location=&quot;DW Location&quot;;Extended Properties=&quot;&quot;" command="SELECT * FROM [DW Location]"/>
  </connection>
  <connection id="5" xr16:uid="{009AD9F0-80E7-43AB-9071-D356B08635CB}" keepAlive="1" name="Query - DW PCF_Category" description="Connection to the 'DW PCF_Category' query in the workbook." type="5" refreshedVersion="0" background="1">
    <dbPr connection="Provider=Microsoft.Mashup.OleDb.1;Data Source=$Workbook$;Location=&quot;DW PCF_Category&quot;;Extended Properties=&quot;&quot;" command="SELECT * FROM [DW PCF_Category]"/>
  </connection>
  <connection id="6" xr16:uid="{389D7C02-10CE-499C-8D50-5393B62FA3CB}" keepAlive="1" name="Query - DW Severity" description="Connection to the 'DW Severity' query in the workbook." type="5" refreshedVersion="0" background="1">
    <dbPr connection="Provider=Microsoft.Mashup.OleDb.1;Data Source=$Workbook$;Location=&quot;DW Severity&quot;;Extended Properties=&quot;&quot;" command="SELECT * FROM [DW Severity]"/>
  </connection>
  <connection id="7" xr16:uid="{5B41F2D6-C3FF-46C5-A19B-5352359C2355}" keepAlive="1" name="Query - End_year" description="Connection to the 'End_year' query in the workbook." type="5" refreshedVersion="0" background="1">
    <dbPr connection="Provider=Microsoft.Mashup.OleDb.1;Data Source=$Workbook$;Location=End_year;Extended Properties=&quot;&quot;" command="SELECT * FROM [End_year]"/>
  </connection>
  <connection id="8" xr16:uid="{6FAAC312-5028-46DA-A100-27B2F29B9E5C}" keepAlive="1" name="Query - End_year2" description="Connection to the 'End_year2' query in the workbook." type="5" refreshedVersion="0" background="1">
    <dbPr connection="Provider=Microsoft.Mashup.OleDb.1;Data Source=$Workbook$;Location=End_year2;Extended Properties=&quot;&quot;" command="SELECT * FROM [End_year2]"/>
  </connection>
  <connection id="9" xr16:uid="{79DC97C3-316D-433D-85E2-F291A4D46C94}" keepAlive="1" name="Query - End_year3" description="Connection to the 'End_year3' query in the workbook." type="5" refreshedVersion="0" background="1">
    <dbPr connection="Provider=Microsoft.Mashup.OleDb.1;Data Source=$Workbook$;Location=End_year3;Extended Properties=&quot;&quot;" command="SELECT * FROM [End_year3]"/>
  </connection>
  <connection id="10" xr16:uid="{AC91E771-633D-4142-A840-C77334D43BBF}" keepAlive="1" name="Query - Start_year" description="Connection to the 'Start_year' query in the workbook." type="5" refreshedVersion="0" background="1">
    <dbPr connection="Provider=Microsoft.Mashup.OleDb.1;Data Source=$Workbook$;Location=Start_year;Extended Properties=&quot;&quot;" command="SELECT * FROM [Start_year]"/>
  </connection>
  <connection id="11" xr16:uid="{DBDE4AA2-BB97-4153-9992-8885AD7150B0}" keepAlive="1" name="Query - Start_year2" description="Connection to the 'Start_year2' query in the workbook." type="5" refreshedVersion="0" background="1">
    <dbPr connection="Provider=Microsoft.Mashup.OleDb.1;Data Source=$Workbook$;Location=Start_year2;Extended Properties=&quot;&quot;" command="SELECT * FROM [Start_year2]"/>
  </connection>
  <connection id="12" xr16:uid="{02188467-34AB-4C28-84E2-F693CB95EB70}" keepAlive="1" name="Query - Start_year3" description="Connection to the 'Start_year3' query in the workbook." type="5" refreshedVersion="0" background="1">
    <dbPr connection="Provider=Microsoft.Mashup.OleDb.1;Data Source=$Workbook$;Location=Start_year3;Extended Properties=&quot;&quot;" command="SELECT * FROM [Start_year3]"/>
  </connection>
  <connection id="13" xr16:uid="{05D5A5C9-B306-4D1C-9B05-814350FBEEF2}" keepAlive="1" name="Query - Table 7A" description="Connection to the 'Table 7A' query in the workbook." type="5" refreshedVersion="8" background="1">
    <dbPr connection="Provider=Microsoft.Mashup.OleDb.1;Data Source=$Workbook$;Location=&quot;Table 7A&quot;;Extended Properties=&quot;&quot;" command="SELECT * FROM [Table 7A]"/>
  </connection>
  <connection id="14" xr16:uid="{08D269DA-CC68-445D-92C3-B10208263950}" keepAlive="1" name="Query - Table 7B" description="Connection to the 'Table 7B' query in the workbook." type="5" refreshedVersion="8" background="1">
    <dbPr connection="Provider=Microsoft.Mashup.OleDb.1;Data Source=$Workbook$;Location=&quot;Table 7B&quot;;Extended Properties=&quot;&quot;" command="SELECT * FROM [Table 7B]"/>
  </connection>
  <connection id="15" xr16:uid="{A5B9BE84-E55D-4400-AA62-9173151B9F7B}" keepAlive="1" name="Query - Table 7C PDO Crashes" description="Connection to the 'Table 7C PDO Crashes' query in the workbook." type="5" refreshedVersion="8" background="1">
    <dbPr connection="Provider=Microsoft.Mashup.OleDb.1;Data Source=$Workbook$;Location=&quot;Table 7C PDO Crashes&quot;;Extended Properties=&quot;&quot;" command="SELECT * FROM [Table 7C PDO Crashes]"/>
  </connection>
  <connection id="16" xr16:uid="{13772EEA-8A71-477F-991C-059507DC3F5B}" keepAlive="1" name="Query - Table 7C Victim Severity" description="Connection to the 'Table 7C Victim Severity' query in the workbook." type="5" refreshedVersion="8" background="1">
    <dbPr connection="Provider=Microsoft.Mashup.OleDb.1;Data Source=$Workbook$;Location=&quot;Table 7C Victim Severity&quot;;Extended Properties=&quot;&quot;" command="SELECT * FROM [Table 7C Victim Severity]"/>
  </connection>
  <connection id="17" xr16:uid="{CE731F21-9E41-46D0-9A4D-606B8FE2A745}" keepAlive="1" name="Query - Table 7D" description="Connection to the 'Table 7D' query in the workbook." type="5" refreshedVersion="8" background="1">
    <dbPr connection="Provider=Microsoft.Mashup.OleDb.1;Data Source=$Workbook$;Location=&quot;Table 7D&quot;;Extended Properties=&quot;&quot;" command="SELECT * FROM [Table 7D]"/>
  </connection>
  <connection id="18" xr16:uid="{5CF98244-D95A-4801-999D-16F2FE687CF5}" keepAlive="1" name="Query - Table 7D Chart  - Hit &amp; Run Injury" description="Connection to the 'Table 7D Chart  - Hit &amp; Run Injury' query in the workbook." type="5" refreshedVersion="8" background="1">
    <dbPr connection="Provider=Microsoft.Mashup.OleDb.1;Data Source=$Workbook$;Location=&quot;Table 7D Chart  - Hit &amp; Run Injury&quot;;Extended Properties=&quot;&quot;" command="SELECT * FROM [Table 7D Chart  - Hit &amp; Run Injury]"/>
  </connection>
  <connection id="19" xr16:uid="{D494F25B-62F0-4DB7-B5E8-F60813A3487E}" keepAlive="1" name="Query - Table 7D Chart - Hit &amp; Run Fatal" description="Connection to the 'Table 7D Chart - Hit &amp; Run Fatal' query in the workbook." type="5" refreshedVersion="8" background="1">
    <dbPr connection="Provider=Microsoft.Mashup.OleDb.1;Data Source=$Workbook$;Location=&quot;Table 7D Chart - Hit &amp; Run Fatal&quot;;Extended Properties=&quot;&quot;" command="SELECT * FROM [Table 7D Chart - Hit &amp; Run Fatal]"/>
  </connection>
  <connection id="20" xr16:uid="{888CE0FF-7756-476D-BE83-CF057EBB15B7}" keepAlive="1" name="Query - Table 7E" description="Connection to the 'Table 7E' query in the workbook." type="5" refreshedVersion="8" background="1">
    <dbPr connection="Provider=Microsoft.Mashup.OleDb.1;Data Source=$Workbook$;Location=&quot;Table 7E&quot;;Extended Properties=&quot;&quot;" command="SELECT * FROM [Table 7E]"/>
  </connection>
  <connection id="21" xr16:uid="{05D5A5C9-B306-4D1C-9B05-814350FBEEF2}" keepAlive="1" name="Query - Table 7F" description="Connection to the 'Table 7F' query in the workbook." type="5" refreshedVersion="8" background="1">
    <dbPr connection="Provider=Microsoft.Mashup.OleDb.1;Data Source=$Workbook$;Location=&quot;Table 7F&quot;;Extended Properties=&quot;&quot;" command="SELECT * FROM [Table 7F]"/>
  </connection>
  <connection id="22" xr16:uid="{197A2900-AF47-43EA-B549-01FF406D0013}" keepAlive="1" name="Query - Table 7F Chart - Fatal &amp; Injury Pedestrian Crashes" description="Connection to the 'Table 7F Chart - Fatal &amp; Injury Pedestrian Crashes' query in the workbook." type="5" refreshedVersion="8" background="1">
    <dbPr connection="Provider=Microsoft.Mashup.OleDb.1;Data Source=$Workbook$;Location=&quot;Table 7F Chart - Fatal &amp; Injury Pedestrian Crashes&quot;;Extended Properties=&quot;&quot;" command="SELECT * FROM [Table 7F Chart - Fatal &amp; Injury Pedestrian Crashes]"/>
  </connection>
  <connection id="23" xr16:uid="{0E51BFA9-F961-4D07-B415-EEF814E93D41}" keepAlive="1" name="Query - Table 7G" description="Connection to the 'Table 7G' query in the workbook." type="5" refreshedVersion="8" background="1">
    <dbPr connection="Provider=Microsoft.Mashup.OleDb.1;Data Source=$Workbook$;Location=&quot;Table 7G&quot;;Extended Properties=&quot;&quot;" command="SELECT * FROM [Table 7G]"/>
  </connection>
  <connection id="24" xr16:uid="{05D5A5C9-B306-4D1C-9B05-814350FBEEF2}" keepAlive="1" name="Query - Table 7H" description="Connection to the 'Table 7H' query in the workbook." type="5" refreshedVersion="8" background="1">
    <dbPr connection="Provider=Microsoft.Mashup.OleDb.1;Data Source=$Workbook$;Location=&quot;Table 7H&quot;;Extended Properties=&quot;&quot;" command="SELECT * FROM [Table 7H]"/>
  </connection>
  <connection id="25" xr16:uid="{E5C77BE5-2ABE-4999-8A2D-381E47861E73}" keepAlive="1" name="Query - Table 7H Chart - Fatal &amp; Injury Motorcycle Crashes" description="Connection to the 'Table 7H Chart - Fatal &amp; Injury Motorcycle Crashes' query in the workbook." type="5" refreshedVersion="8" background="1">
    <dbPr connection="Provider=Microsoft.Mashup.OleDb.1;Data Source=$Workbook$;Location=&quot;Table 7H Chart - Fatal &amp; Injury Motorcycle Crashes&quot;;Extended Properties=&quot;&quot;" command="SELECT * FROM [Table 7H Chart - Fatal &amp; Injury Motorcycle Crashes]"/>
  </connection>
  <connection id="26" xr16:uid="{0E51BFA9-F961-4D07-B415-EEF814E93D41}" keepAlive="1" name="Query - Table 7I" description="Connection to the 'Table 7I' query in the workbook." type="5" refreshedVersion="8" background="1">
    <dbPr connection="Provider=Microsoft.Mashup.OleDb.1;Data Source=$Workbook$;Location=&quot;Table 7I&quot;;Extended Properties=&quot;&quot;" command="SELECT * FROM [Table 7I]"/>
  </connection>
  <connection id="27" xr16:uid="{05D5A5C9-B306-4D1C-9B05-814350FBEEF2}" keepAlive="1" name="Query - Table 7J" description="Connection to the 'Table 7J' query in the workbook." type="5" refreshedVersion="8" background="1">
    <dbPr connection="Provider=Microsoft.Mashup.OleDb.1;Data Source=$Workbook$;Location=&quot;Table 7J&quot;;Extended Properties=&quot;&quot;" command="SELECT * FROM [Table 7J]"/>
  </connection>
  <connection id="28" xr16:uid="{042CFABB-AD19-4996-8D0C-772364F798B0}" keepAlive="1" name="Query - Table 7K" description="Connection to the 'Table 7K' query in the workbook." type="5" refreshedVersion="8" background="1">
    <dbPr connection="Provider=Microsoft.Mashup.OleDb.1;Data Source=$Workbook$;Location=&quot;Table 7K&quot;;Extended Properties=&quot;&quot;" command="SELECT * FROM [Table 7K]"/>
  </connection>
  <connection id="29" xr16:uid="{042CFABB-AD19-4996-8D0C-772364F798B0}" keepAlive="1" name="Query - Table 7L" description="Connection to the 'Table 7L' query in the workbook." type="5" refreshedVersion="8" background="1">
    <dbPr connection="Provider=Microsoft.Mashup.OleDb.1;Data Source=$Workbook$;Location=&quot;Table 7L&quot;;Extended Properties=&quot;&quot;" command="SELECT * FROM [Table 7L]"/>
  </connection>
  <connection id="30" xr16:uid="{05D5A5C9-B306-4D1C-9B05-814350FBEEF2}" keepAlive="1" name="Query - Table 7M" description="Connection to the 'Table 7M' query in the workbook." type="5" refreshedVersion="8" background="1">
    <dbPr connection="Provider=Microsoft.Mashup.OleDb.1;Data Source=$Workbook$;Location=&quot;Table 7M&quot;;Extended Properties=&quot;&quot;" command="SELECT * FROM [Table 7M]"/>
  </connection>
  <connection id="31" xr16:uid="{0E51BFA9-F961-4D07-B415-EEF814E93D41}" keepAlive="1" name="Query - Table 7N" description="Connection to the 'Table 7N' query in the workbook." type="5" refreshedVersion="8" background="1">
    <dbPr connection="Provider=Microsoft.Mashup.OleDb.1;Data Source=$Workbook$;Location=&quot;Table 7N&quot;;Extended Properties=&quot;&quot;" command="SELECT * FROM [Table 7N]"/>
  </connection>
  <connection id="32" xr16:uid="{AD58FB51-2956-4345-A640-67BF0729F4CA}" keepAlive="1" name="Query - Table 7O 2017-2018" description="Connection to the 'Table 7O 2017-2018' query in the workbook." type="5" refreshedVersion="0" background="1">
    <dbPr connection="Provider=Microsoft.Mashup.OleDb.1;Data Source=$Workbook$;Location=&quot;Table 7O 2017-2018&quot;;Extended Properties=&quot;&quot;" command="SELECT * FROM [Table 7O 2017-2018]"/>
  </connection>
  <connection id="33" xr16:uid="{55BE24E7-1052-4E90-9C9B-330D66C6E8B5}" keepAlive="1" name="Query - Table 7O 2019-Present" description="Connection to the 'Table 7O 2019-Present' query in the workbook." type="5" refreshedVersion="8" background="1">
    <dbPr connection="Provider=Microsoft.Mashup.OleDb.1;Data Source=$Workbook$;Location=&quot;Table 7O 2019-Present&quot;;Extended Properties=&quot;&quot;" command="SELECT * FROM [Table 7O 2019-Present]"/>
  </connection>
  <connection id="34" xr16:uid="{2C0AB860-AD74-44F5-8DB5-C68894F32F53}" keepAlive="1" name="Query - Table 7P 2017-2018" description="Connection to the 'Table 7P 2017-2018' query in the workbook." type="5" refreshedVersion="0" background="1">
    <dbPr connection="Provider=Microsoft.Mashup.OleDb.1;Data Source=$Workbook$;Location=&quot;Table 7P 2017-2018&quot;;Extended Properties=&quot;&quot;" command="SELECT * FROM [Table 7P 2017-2018]"/>
  </connection>
  <connection id="35" xr16:uid="{55BE24E7-1052-4E90-9C9B-330D66C6E8B5}" keepAlive="1" name="Query - Table 7P 2019-Present" description="Connection to the 'Table 7P 2019-Present' query in the workbook." type="5" refreshedVersion="8" background="1">
    <dbPr connection="Provider=Microsoft.Mashup.OleDb.1;Data Source=$Workbook$;Location=&quot;Table 7P 2019-Present&quot;;Extended Properties=&quot;&quot;" command="SELECT * FROM [Table 7P 2019-Present]"/>
  </connection>
  <connection id="36" xr16:uid="{DEF7E3C9-F2AA-471B-8527-FE30026FDE16}" keepAlive="1" name="Query - Table 7Q Pivot Table" description="Connection to the 'Table 7Q Pivot Table' query in the workbook." type="5" refreshedVersion="8" background="1">
    <dbPr connection="Provider=Microsoft.Mashup.OleDb.1;Data Source=$Workbook$;Location=&quot;Table 7Q Pivot Table&quot;;Extended Properties=&quot;&quot;" command="SELECT * FROM [Table 7Q Pivot Table]"/>
  </connection>
</connections>
</file>

<file path=xl/sharedStrings.xml><?xml version="1.0" encoding="utf-8"?>
<sst xmlns="http://schemas.openxmlformats.org/spreadsheetml/2006/main" count="718" uniqueCount="263">
  <si>
    <t>Start_year</t>
  </si>
  <si>
    <t>End_year</t>
  </si>
  <si>
    <t>Fatal</t>
  </si>
  <si>
    <t>Injury</t>
  </si>
  <si>
    <t xml:space="preserve"> </t>
  </si>
  <si>
    <t xml:space="preserve">  </t>
  </si>
  <si>
    <t>Automobile Right-Of-Way</t>
  </si>
  <si>
    <t>Brakes</t>
  </si>
  <si>
    <t>Driving Or Bicycling Under Influence Of Alcohol Or Drug</t>
  </si>
  <si>
    <t>Following Too Closely</t>
  </si>
  <si>
    <t>Hazardous Parking</t>
  </si>
  <si>
    <t>Impeding Traffic</t>
  </si>
  <si>
    <t>Improper Passing</t>
  </si>
  <si>
    <t>Improper Turning</t>
  </si>
  <si>
    <t>Lights</t>
  </si>
  <si>
    <t>Other Equipment</t>
  </si>
  <si>
    <t>Other Hazardous Violation</t>
  </si>
  <si>
    <t>Other Improper Driving</t>
  </si>
  <si>
    <t>Other Than Driver</t>
  </si>
  <si>
    <t>Pedestrian Right-Of-Way</t>
  </si>
  <si>
    <t>Pedestrian Violation</t>
  </si>
  <si>
    <t>Traffic Signals And Signs</t>
  </si>
  <si>
    <t>Unknown</t>
  </si>
  <si>
    <t>Unsafe Lane Change</t>
  </si>
  <si>
    <t>Unsafe Speed</t>
  </si>
  <si>
    <t>Unsafe Starting Or Backing</t>
  </si>
  <si>
    <t>Wrong Side Of Road</t>
  </si>
  <si>
    <t>*Anomalies are due to re-engineering of SWITRS beginning with 2002 Data.</t>
  </si>
  <si>
    <t>Fell Asleep***</t>
  </si>
  <si>
    <t>***Fell Asleep is no longer a Primary Crash Factor since July 2003 Traffic Crash form revision.</t>
  </si>
  <si>
    <t>**See Glossary for definition.</t>
  </si>
  <si>
    <t xml:space="preserve">Injured </t>
  </si>
  <si>
    <t xml:space="preserve">Killed </t>
  </si>
  <si>
    <t xml:space="preserve">Victim Severity </t>
  </si>
  <si>
    <t>Cost Per</t>
  </si>
  <si>
    <t>Total Cost</t>
  </si>
  <si>
    <t xml:space="preserve">Cost Per </t>
  </si>
  <si>
    <t>Killed</t>
  </si>
  <si>
    <t>Injured</t>
  </si>
  <si>
    <t>Serious Injury</t>
  </si>
  <si>
    <t>Minor Injury</t>
  </si>
  <si>
    <t>Possible Injury</t>
  </si>
  <si>
    <t>Property Damage Only Crashes</t>
  </si>
  <si>
    <r>
      <t>1/</t>
    </r>
    <r>
      <rPr>
        <i/>
        <sz val="10"/>
        <rFont val="Tahoma"/>
        <family val="2"/>
      </rPr>
      <t>Source of cost estimates:  U. S. Department of Transportation, Federal Highway Administration, October 31, 1994, "Technical Advisory on Motor</t>
    </r>
  </si>
  <si>
    <t>Product (GDP) figure provided by the U. S. Department of Commerce-Bureau of Economic Analysis.  Due to change in future publication.</t>
  </si>
  <si>
    <t xml:space="preserve">           </t>
  </si>
  <si>
    <t>Annual Report Table 7C Data Calculations</t>
  </si>
  <si>
    <t>1. GDP Calculation (change values only in yellow highlighted cells): Refer to Bureau of Economic Analysis Table 1.1.9 Implicit Price Deflators for Gross Domestic Product)</t>
  </si>
  <si>
    <t>The GDP may have changed for Previous Year therefore the data for Previous Year can change between Annual Reports</t>
  </si>
  <si>
    <t>https://apps.bea.gov/iTable/iTable.cfm?reqid=19&amp;step=2#reqid=19&amp;step=2&amp;isuri=1&amp;1921=survey</t>
  </si>
  <si>
    <t>2. Update Parameters tab with previous year and annual report year</t>
  </si>
  <si>
    <t>3. Cost per and Total Cost (rounded) figures autoload into Table 7C</t>
  </si>
  <si>
    <t>Previous Year</t>
  </si>
  <si>
    <t>÷</t>
  </si>
  <si>
    <t>=</t>
  </si>
  <si>
    <t>Set Value
(LEAVE AS IS)</t>
  </si>
  <si>
    <t>GDP Value</t>
  </si>
  <si>
    <t>"Cost per" Value</t>
  </si>
  <si>
    <t>"Cost per" (rounded)</t>
  </si>
  <si>
    <t>X</t>
  </si>
  <si>
    <t>Victim Severity</t>
  </si>
  <si>
    <t>Counts</t>
  </si>
  <si>
    <t>Cost per</t>
  </si>
  <si>
    <t>Total Cost (rounded)</t>
  </si>
  <si>
    <t>PDO</t>
  </si>
  <si>
    <t>Annual Report Year</t>
  </si>
  <si>
    <t>Start_year2</t>
  </si>
  <si>
    <t>End_year2</t>
  </si>
  <si>
    <t>TABLE 7C ESTIMATED COST PER PERSON AND PER CRASH BY VICTIM SEVERITY AND</t>
  </si>
  <si>
    <t>Victim Severity Counts autoload into Table 7C Calculations tab</t>
  </si>
  <si>
    <t>Crash Year</t>
  </si>
  <si>
    <t>PDO Crashes count autoloads into Table 7C Calculations tab</t>
  </si>
  <si>
    <t>Crash Severity</t>
  </si>
  <si>
    <t>Head-On</t>
  </si>
  <si>
    <t>Sideswipe</t>
  </si>
  <si>
    <t>Rear End</t>
  </si>
  <si>
    <t>Broadside</t>
  </si>
  <si>
    <t>Hit Object</t>
  </si>
  <si>
    <t>Overturned</t>
  </si>
  <si>
    <t>Auto/ Pedestrian</t>
  </si>
  <si>
    <t>Other</t>
  </si>
  <si>
    <t>Not Stated</t>
  </si>
  <si>
    <t>Fatal Crashes</t>
  </si>
  <si>
    <t>Injury Crashes</t>
  </si>
  <si>
    <t>Killed Victims</t>
  </si>
  <si>
    <t>Grand Total</t>
  </si>
  <si>
    <t>Crash_year</t>
  </si>
  <si>
    <t>Start_year3</t>
  </si>
  <si>
    <t>End_year3</t>
  </si>
  <si>
    <t>2019**</t>
  </si>
  <si>
    <t>Alameda</t>
  </si>
  <si>
    <t>∞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</si>
  <si>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</si>
  <si>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</si>
  <si>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</si>
  <si>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</si>
  <si>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</si>
  <si>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</si>
  <si>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</si>
  <si>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</si>
  <si>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</si>
  <si>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</si>
  <si>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</si>
  <si>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</si>
  <si>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</si>
  <si>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</si>
  <si>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</si>
  <si>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</si>
  <si>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</si>
  <si>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</si>
  <si>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</si>
  <si>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</si>
  <si>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</si>
  <si>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</si>
  <si>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</si>
  <si>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</si>
  <si>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</si>
  <si>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</si>
  <si>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</si>
  <si>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</si>
  <si>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</si>
  <si>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</si>
  <si>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</si>
  <si>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</si>
  <si>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</si>
  <si>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</si>
  <si>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</si>
  <si>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</si>
  <si>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</si>
  <si>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</si>
  <si>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</si>
  <si>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</si>
  <si>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</si>
  <si>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</si>
  <si>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</si>
  <si>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</si>
  <si>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</si>
  <si>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</si>
  <si>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</si>
  <si>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</si>
  <si>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</si>
  <si>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</si>
  <si>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</si>
  <si>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</si>
  <si>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</si>
  <si>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</si>
  <si>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</si>
  <si>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</si>
  <si>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Sierra</t>
  </si>
  <si>
    <t>*Passenger victims excluding motorcyclist, mopeds, and bicyclist.</t>
  </si>
  <si>
    <t>**Excludes fetus - see Glossary for definition.</t>
  </si>
  <si>
    <t>∞ Percent of change is infinite when base year is zero.</t>
  </si>
  <si>
    <t>December</t>
  </si>
  <si>
    <t>November</t>
  </si>
  <si>
    <t>October</t>
  </si>
  <si>
    <t>September</t>
  </si>
  <si>
    <t>August</t>
  </si>
  <si>
    <t>July</t>
  </si>
  <si>
    <t>June</t>
  </si>
  <si>
    <t>May</t>
  </si>
  <si>
    <t>April</t>
  </si>
  <si>
    <t>March</t>
  </si>
  <si>
    <t>February</t>
  </si>
  <si>
    <t>January</t>
  </si>
  <si>
    <t>Not stated</t>
  </si>
  <si>
    <t>85 and over</t>
  </si>
  <si>
    <t>75-84</t>
  </si>
  <si>
    <t>65-74</t>
  </si>
  <si>
    <t>55-64</t>
  </si>
  <si>
    <t>45-54</t>
  </si>
  <si>
    <t>35-44</t>
  </si>
  <si>
    <t>25-34</t>
  </si>
  <si>
    <t>15-24</t>
  </si>
  <si>
    <t>5-14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</si>
  <si>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</si>
  <si>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</si>
  <si>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</si>
  <si>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</si>
  <si>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</si>
  <si>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</si>
  <si>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</si>
  <si>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</si>
  <si>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</si>
  <si>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</si>
  <si>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</si>
  <si>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 and over</t>
  </si>
  <si>
    <t>0-14</t>
  </si>
  <si>
    <t>Parameters above only change title not query, query must be modified to reflect future years due to customized SQL Statement in Source step.</t>
  </si>
  <si>
    <t>New Year</t>
  </si>
  <si>
    <t>Memorial Day</t>
  </si>
  <si>
    <t>Fourth of July</t>
  </si>
  <si>
    <t>Labor Day</t>
  </si>
  <si>
    <t>Thanksgiving</t>
  </si>
  <si>
    <t>Christmas</t>
  </si>
  <si>
    <t xml:space="preserve">*The first day of each holiday time period starts at 1801 hours. </t>
  </si>
  <si>
    <t>*The first day of each holiday time period starts at 1801 hours.</t>
  </si>
  <si>
    <t>Use pivot table below to query for annual report year and manually insert data into Table 7Q</t>
  </si>
  <si>
    <t>Injured Victims</t>
  </si>
  <si>
    <t>Title 7B</t>
  </si>
  <si>
    <t>Title 7C</t>
  </si>
  <si>
    <t>Title 7D</t>
  </si>
  <si>
    <t>Title 7E</t>
  </si>
  <si>
    <t>Title 7F</t>
  </si>
  <si>
    <t>Title 7G</t>
  </si>
  <si>
    <t>Title 7H</t>
  </si>
  <si>
    <t>Title 7I</t>
  </si>
  <si>
    <t>Title 7J</t>
  </si>
  <si>
    <t>Title 7K</t>
  </si>
  <si>
    <t>Title 7L</t>
  </si>
  <si>
    <t>Title 7M</t>
  </si>
  <si>
    <t>Title 7N</t>
  </si>
  <si>
    <t>Title 7O</t>
  </si>
  <si>
    <t>Title 7P</t>
  </si>
  <si>
    <t>Title 7Q</t>
  </si>
  <si>
    <t>Title 7A</t>
  </si>
  <si>
    <t>Year</t>
  </si>
  <si>
    <t>Crash Type</t>
  </si>
  <si>
    <t>Table 7D Chart - Hit &amp; Run Fatal</t>
  </si>
  <si>
    <t>Table 7D Chart - Hit &amp; Run Injury</t>
  </si>
  <si>
    <t>Total</t>
  </si>
  <si>
    <t>Not stated*</t>
  </si>
  <si>
    <t>Primary Crash Factor**</t>
  </si>
  <si>
    <t>Month</t>
  </si>
  <si>
    <t>Age</t>
  </si>
  <si>
    <t>*May be under reported for non-CHP agencies due to a traffic crash report form revision July 2003.  (See Preface for details.)</t>
  </si>
  <si>
    <t>Month*</t>
  </si>
  <si>
    <t>County*</t>
  </si>
  <si>
    <t>Primary Crash Factor*</t>
  </si>
  <si>
    <t>Holidays</t>
  </si>
  <si>
    <t>Start Date*</t>
  </si>
  <si>
    <t>End Date</t>
  </si>
  <si>
    <t>Days</t>
  </si>
  <si>
    <r>
      <t>1933</t>
    </r>
    <r>
      <rPr>
        <vertAlign val="superscript"/>
        <sz val="12"/>
        <rFont val="Tahoma"/>
        <family val="2"/>
      </rPr>
      <t>3/</t>
    </r>
  </si>
  <si>
    <r>
      <t>1934</t>
    </r>
    <r>
      <rPr>
        <vertAlign val="superscript"/>
        <sz val="12"/>
        <rFont val="Tahoma"/>
        <family val="2"/>
      </rPr>
      <t>3/</t>
    </r>
  </si>
  <si>
    <r>
      <t>1935</t>
    </r>
    <r>
      <rPr>
        <vertAlign val="superscript"/>
        <sz val="12"/>
        <rFont val="Tahoma"/>
        <family val="2"/>
      </rPr>
      <t>3/</t>
    </r>
  </si>
  <si>
    <r>
      <t>1936</t>
    </r>
    <r>
      <rPr>
        <vertAlign val="superscript"/>
        <sz val="12"/>
        <rFont val="Tahoma"/>
        <family val="2"/>
      </rPr>
      <t>3/</t>
    </r>
  </si>
  <si>
    <r>
      <t>1937</t>
    </r>
    <r>
      <rPr>
        <vertAlign val="superscript"/>
        <sz val="12"/>
        <rFont val="Tahoma"/>
        <family val="2"/>
      </rPr>
      <t>3/</t>
    </r>
  </si>
  <si>
    <r>
      <t>1938</t>
    </r>
    <r>
      <rPr>
        <vertAlign val="superscript"/>
        <sz val="12"/>
        <rFont val="Tahoma"/>
        <family val="2"/>
      </rPr>
      <t>3/</t>
    </r>
  </si>
  <si>
    <r>
      <t>1939</t>
    </r>
    <r>
      <rPr>
        <vertAlign val="superscript"/>
        <sz val="12"/>
        <rFont val="Tahoma"/>
        <family val="2"/>
      </rPr>
      <t>3/</t>
    </r>
  </si>
  <si>
    <r>
      <t>1940</t>
    </r>
    <r>
      <rPr>
        <vertAlign val="superscript"/>
        <sz val="12"/>
        <rFont val="Tahoma"/>
        <family val="2"/>
      </rPr>
      <t>3/</t>
    </r>
  </si>
  <si>
    <t>Crashes</t>
  </si>
  <si>
    <t>Victims</t>
  </si>
  <si>
    <r>
      <t>Vehicle Miles of Travel</t>
    </r>
    <r>
      <rPr>
        <b/>
        <vertAlign val="superscript"/>
        <sz val="12"/>
        <rFont val="Tahoma"/>
        <family val="2"/>
      </rPr>
      <t>2/</t>
    </r>
  </si>
  <si>
    <t>Motor Vehicle Registration</t>
  </si>
  <si>
    <t>Population</t>
  </si>
  <si>
    <r>
      <t>Mileage Death Rate</t>
    </r>
    <r>
      <rPr>
        <b/>
        <vertAlign val="superscript"/>
        <sz val="12"/>
        <rFont val="Tahoma"/>
        <family val="2"/>
      </rPr>
      <t>1/</t>
    </r>
  </si>
  <si>
    <t>TABLE 7Q CRASHES, VICTIMS, VEHICLE MILES OF TRAVEL, MOTOR VEHICLE REGISTRATION, POPULATION,</t>
  </si>
  <si>
    <t>4. Include step to update year in formula bar (Victim counts need to be manually linked to corresponding pivot tables on parameters tab)</t>
  </si>
  <si>
    <t xml:space="preserve"> Killed</t>
  </si>
  <si>
    <t xml:space="preserve"> Injured</t>
  </si>
  <si>
    <t>2020**</t>
  </si>
  <si>
    <t>2021**</t>
  </si>
  <si>
    <t>2020 vs 2021 Percentage of Change</t>
  </si>
  <si>
    <t>Age*</t>
  </si>
  <si>
    <r>
      <t>2020</t>
    </r>
    <r>
      <rPr>
        <b/>
        <vertAlign val="superscript"/>
        <sz val="12"/>
        <rFont val="Tahoma"/>
        <family val="2"/>
      </rPr>
      <t>1/</t>
    </r>
  </si>
  <si>
    <r>
      <t>2021</t>
    </r>
    <r>
      <rPr>
        <b/>
        <vertAlign val="superscript"/>
        <sz val="12"/>
        <rFont val="Tahoma"/>
        <family val="2"/>
      </rPr>
      <t>2/</t>
    </r>
  </si>
  <si>
    <t xml:space="preserve">Vehicle Accident Costs."  Costs have been updated to 2020 dollars using the Gross Domestic Product (GDP).  </t>
  </si>
  <si>
    <r>
      <t>2/</t>
    </r>
    <r>
      <rPr>
        <i/>
        <sz val="10"/>
        <rFont val="Tahoma"/>
        <family val="2"/>
      </rPr>
      <t>Source of cost estimate:  1994 Study as indicated in footnote number one (</t>
    </r>
    <r>
      <rPr>
        <i/>
        <vertAlign val="superscript"/>
        <sz val="10"/>
        <rFont val="Tahoma"/>
        <family val="2"/>
      </rPr>
      <t>1/</t>
    </r>
    <r>
      <rPr>
        <i/>
        <sz val="10"/>
        <rFont val="Tahoma"/>
        <family val="2"/>
      </rPr>
      <t>).  Costs have been updated to 2021 dollars using the Gross Domestic</t>
    </r>
  </si>
  <si>
    <t>Table 7F Chart - Fatal &amp; Injury Pedestrian Crashes</t>
  </si>
  <si>
    <t>Table 7H Chart - Fatal &amp; Injury Motorcycle Crashes</t>
  </si>
  <si>
    <r>
      <t>1/</t>
    </r>
    <r>
      <rPr>
        <i/>
        <sz val="10"/>
        <rFont val="Tahoma"/>
        <family val="2"/>
      </rPr>
      <t>Number of persons killed per 100 million miles of travel.</t>
    </r>
  </si>
  <si>
    <r>
      <t>2/</t>
    </r>
    <r>
      <rPr>
        <i/>
        <sz val="10"/>
        <rFont val="Tahoma"/>
        <family val="2"/>
      </rPr>
      <t>The 2021 vehicle miles of travel is an estimate.  Source:  California Department of Transportation.</t>
    </r>
  </si>
  <si>
    <r>
      <t>3/</t>
    </r>
    <r>
      <rPr>
        <i/>
        <sz val="10"/>
        <rFont val="Tahoma"/>
        <family val="2"/>
      </rPr>
      <t>Accident and victim data for 1933 through 1940 include private property.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</si>
</sst>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6" formatCode="&quot;$&quot;#,##0_);[Red]\(&quot;$&quot;#,##0\)"/>
    <numFmt numFmtId="164" formatCode="0.000"/>
    <numFmt numFmtId="165" formatCode="&quot;$&quot;#,##0"/>
    <numFmt numFmtId="166" formatCode="0.0%"/>
    <numFmt numFmtId="167" formatCode="#,##0.0"/>
    <numFmt numFmtId="168" formatCode="0.0"/>
  </numFmts>
  <fonts count="31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4"/>
      <color theme="1"/>
      <name val="Tahoma"/>
      <family val="2"/>
    </font>
    <font>
      <b/>
      <sz val="12"/>
      <color theme="1"/>
      <name val="Tahoma"/>
      <family val="2"/>
    </font>
    <font>
      <sz val="10"/>
      <name val="Arial"/>
      <family val="2"/>
    </font>
    <font>
      <i/>
      <sz val="10"/>
      <name val="Tahoma"/>
      <family val="2"/>
    </font>
    <font>
      <i/>
      <vertAlign val="superscript"/>
      <sz val="10"/>
      <name val="Tahoma"/>
      <family val="2"/>
    </font>
    <font>
      <sz val="11"/>
      <color theme="1"/>
      <name val="Calibri"/>
      <family val="2"/>
      <scheme val="minor"/>
    </font>
    <font>
      <b/>
      <sz val="14"/>
      <name val="Tahoma"/>
      <family val="2"/>
    </font>
    <font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2"/>
      <name val="Tahoma"/>
      <family val="2"/>
    </font>
    <font>
      <b/>
      <sz val="12"/>
      <name val="Tahoma"/>
      <family val="2"/>
    </font>
    <font>
      <b/>
      <vertAlign val="superscript"/>
      <sz val="12"/>
      <name val="Tahoma"/>
      <family val="2"/>
    </font>
    <font>
      <b/>
      <vertAlign val="superscript"/>
      <sz val="14"/>
      <name val="Tahoma"/>
      <family val="2"/>
    </font>
    <font>
      <b/>
      <vertAlign val="superscript"/>
      <sz val="8"/>
      <name val="Tahoma"/>
      <family val="2"/>
    </font>
    <font>
      <i/>
      <sz val="10"/>
      <name val="Arial"/>
      <family val="2"/>
    </font>
    <font>
      <u/>
      <sz val="10"/>
      <color theme="10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sz val="11"/>
      <name val="Calibri"/>
      <family val="2"/>
    </font>
    <font>
      <sz val="10"/>
      <name val="Segoe UI"/>
      <family val="2"/>
    </font>
    <font>
      <vertAlign val="superscript"/>
      <sz val="8"/>
      <name val="Tahoma"/>
      <family val="2"/>
    </font>
    <font>
      <sz val="8"/>
      <name val="Arial"/>
      <family val="2"/>
    </font>
    <font>
      <vertAlign val="superscript"/>
      <sz val="12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i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9" fillId="0" borderId="0" applyNumberFormat="0" applyFill="0" applyBorder="0" applyAlignment="0" applyProtection="0"/>
    <xf numFmtId="0" fontId="8" fillId="0" borderId="0"/>
    <xf numFmtId="0" fontId="5" fillId="0" borderId="0"/>
    <xf numFmtId="0" fontId="5" fillId="0" borderId="0"/>
  </cellStyleXfs>
  <cellXfs count="15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3" fontId="2" fillId="0" borderId="0" xfId="0" applyNumberFormat="1" applyFont="1"/>
    <xf numFmtId="0" fontId="6" fillId="0" borderId="0" xfId="1" applyFont="1"/>
    <xf numFmtId="0" fontId="1" fillId="0" borderId="0" xfId="0" applyFont="1" applyAlignment="1">
      <alignment horizontal="center"/>
    </xf>
    <xf numFmtId="0" fontId="6" fillId="0" borderId="0" xfId="2" applyFont="1"/>
    <xf numFmtId="0" fontId="4" fillId="0" borderId="0" xfId="0" applyFont="1"/>
    <xf numFmtId="0" fontId="2" fillId="0" borderId="0" xfId="0" pivotButton="1" applyFont="1" applyAlignment="1">
      <alignment horizontal="right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0" fillId="0" borderId="0" xfId="0" pivotButton="1"/>
    <xf numFmtId="3" fontId="0" fillId="0" borderId="0" xfId="0" applyNumberFormat="1"/>
    <xf numFmtId="3" fontId="1" fillId="0" borderId="0" xfId="0" applyNumberFormat="1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9" fillId="0" borderId="0" xfId="3" applyFont="1" applyAlignment="1">
      <alignment horizontal="left" vertical="top"/>
    </xf>
    <xf numFmtId="0" fontId="11" fillId="0" borderId="0" xfId="3" applyFont="1" applyAlignment="1">
      <alignment wrapText="1"/>
    </xf>
    <xf numFmtId="0" fontId="11" fillId="0" borderId="0" xfId="3" applyFont="1" applyAlignment="1">
      <alignment horizontal="left" wrapText="1"/>
    </xf>
    <xf numFmtId="0" fontId="12" fillId="0" borderId="0" xfId="4"/>
    <xf numFmtId="0" fontId="11" fillId="0" borderId="0" xfId="3" applyFont="1" applyAlignment="1">
      <alignment horizontal="left" vertical="top"/>
    </xf>
    <xf numFmtId="0" fontId="13" fillId="0" borderId="1" xfId="3" applyFont="1" applyBorder="1"/>
    <xf numFmtId="0" fontId="14" fillId="0" borderId="1" xfId="3" applyFont="1" applyBorder="1" applyAlignment="1">
      <alignment horizontal="right" vertical="center"/>
    </xf>
    <xf numFmtId="0" fontId="13" fillId="0" borderId="1" xfId="3" applyFont="1" applyBorder="1" applyAlignment="1">
      <alignment horizontal="right"/>
    </xf>
    <xf numFmtId="0" fontId="14" fillId="0" borderId="1" xfId="3" applyFont="1" applyBorder="1" applyAlignment="1">
      <alignment horizontal="right"/>
    </xf>
    <xf numFmtId="0" fontId="13" fillId="0" borderId="1" xfId="3" applyFont="1" applyBorder="1" applyAlignment="1">
      <alignment horizontal="right" vertical="center"/>
    </xf>
    <xf numFmtId="0" fontId="11" fillId="0" borderId="0" xfId="3" applyFont="1"/>
    <xf numFmtId="0" fontId="14" fillId="0" borderId="1" xfId="3" applyFont="1" applyBorder="1"/>
    <xf numFmtId="6" fontId="13" fillId="0" borderId="1" xfId="3" applyNumberFormat="1" applyFont="1" applyBorder="1" applyAlignment="1">
      <alignment horizontal="right"/>
    </xf>
    <xf numFmtId="0" fontId="13" fillId="0" borderId="1" xfId="3" applyFont="1" applyBorder="1" applyAlignment="1">
      <alignment wrapText="1"/>
    </xf>
    <xf numFmtId="6" fontId="11" fillId="0" borderId="0" xfId="3" applyNumberFormat="1" applyFont="1"/>
    <xf numFmtId="0" fontId="7" fillId="0" borderId="0" xfId="3" applyFont="1"/>
    <xf numFmtId="0" fontId="16" fillId="0" borderId="0" xfId="3" applyFont="1" applyAlignment="1">
      <alignment wrapText="1"/>
    </xf>
    <xf numFmtId="0" fontId="17" fillId="0" borderId="0" xfId="3" applyFont="1" applyAlignment="1">
      <alignment horizontal="left" wrapText="1"/>
    </xf>
    <xf numFmtId="0" fontId="6" fillId="0" borderId="0" xfId="3" applyFont="1"/>
    <xf numFmtId="0" fontId="16" fillId="0" borderId="0" xfId="3" applyFont="1"/>
    <xf numFmtId="0" fontId="5" fillId="0" borderId="0" xfId="4" applyFont="1"/>
    <xf numFmtId="0" fontId="18" fillId="0" borderId="0" xfId="4" applyFont="1" applyAlignment="1">
      <alignment horizontal="left"/>
    </xf>
    <xf numFmtId="0" fontId="18" fillId="0" borderId="0" xfId="4" applyFont="1" applyAlignment="1">
      <alignment horizontal="left" wrapText="1"/>
    </xf>
    <xf numFmtId="0" fontId="19" fillId="0" borderId="0" xfId="5"/>
    <xf numFmtId="0" fontId="12" fillId="2" borderId="1" xfId="4" applyFill="1" applyBorder="1"/>
    <xf numFmtId="0" fontId="20" fillId="2" borderId="1" xfId="4" applyFont="1" applyFill="1" applyBorder="1"/>
    <xf numFmtId="0" fontId="12" fillId="0" borderId="1" xfId="4" applyBorder="1"/>
    <xf numFmtId="0" fontId="12" fillId="0" borderId="2" xfId="4" applyBorder="1"/>
    <xf numFmtId="0" fontId="21" fillId="0" borderId="3" xfId="4" applyFont="1" applyBorder="1"/>
    <xf numFmtId="0" fontId="12" fillId="3" borderId="1" xfId="4" applyFill="1" applyBorder="1"/>
    <xf numFmtId="0" fontId="22" fillId="0" borderId="1" xfId="4" applyFont="1" applyBorder="1" applyAlignment="1">
      <alignment horizontal="center"/>
    </xf>
    <xf numFmtId="0" fontId="12" fillId="0" borderId="2" xfId="4" applyBorder="1" applyAlignment="1">
      <alignment horizontal="center"/>
    </xf>
    <xf numFmtId="164" fontId="21" fillId="0" borderId="4" xfId="4" applyNumberFormat="1" applyFont="1" applyBorder="1"/>
    <xf numFmtId="0" fontId="5" fillId="2" borderId="1" xfId="4" applyFont="1" applyFill="1" applyBorder="1" applyAlignment="1">
      <alignment horizontal="right" wrapText="1"/>
    </xf>
    <xf numFmtId="0" fontId="12" fillId="2" borderId="1" xfId="4" applyFill="1" applyBorder="1" applyAlignment="1">
      <alignment horizontal="right"/>
    </xf>
    <xf numFmtId="0" fontId="5" fillId="2" borderId="1" xfId="4" applyFont="1" applyFill="1" applyBorder="1" applyAlignment="1">
      <alignment horizontal="right"/>
    </xf>
    <xf numFmtId="3" fontId="12" fillId="0" borderId="1" xfId="4" applyNumberFormat="1" applyBorder="1"/>
    <xf numFmtId="0" fontId="5" fillId="0" borderId="1" xfId="4" applyFont="1" applyBorder="1" applyAlignment="1">
      <alignment horizontal="center"/>
    </xf>
    <xf numFmtId="164" fontId="12" fillId="0" borderId="1" xfId="4" applyNumberFormat="1" applyBorder="1"/>
    <xf numFmtId="0" fontId="12" fillId="0" borderId="1" xfId="4" applyBorder="1" applyAlignment="1">
      <alignment horizontal="center"/>
    </xf>
    <xf numFmtId="165" fontId="12" fillId="0" borderId="1" xfId="4" applyNumberFormat="1" applyBorder="1"/>
    <xf numFmtId="0" fontId="5" fillId="2" borderId="1" xfId="4" applyFont="1" applyFill="1" applyBorder="1" applyAlignment="1">
      <alignment horizontal="center"/>
    </xf>
    <xf numFmtId="0" fontId="5" fillId="0" borderId="1" xfId="4" applyFont="1" applyBorder="1"/>
    <xf numFmtId="165" fontId="12" fillId="0" borderId="0" xfId="4" applyNumberFormat="1"/>
    <xf numFmtId="0" fontId="10" fillId="3" borderId="0" xfId="0" applyFont="1" applyFill="1"/>
    <xf numFmtId="0" fontId="0" fillId="3" borderId="0" xfId="0" applyFill="1"/>
    <xf numFmtId="0" fontId="10" fillId="0" borderId="0" xfId="0" applyFont="1"/>
    <xf numFmtId="0" fontId="10" fillId="0" borderId="0" xfId="0" pivotButton="1" applyFont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166" fontId="1" fillId="0" borderId="1" xfId="0" applyNumberFormat="1" applyFont="1" applyBorder="1"/>
    <xf numFmtId="166" fontId="1" fillId="0" borderId="0" xfId="0" applyNumberFormat="1" applyFont="1"/>
    <xf numFmtId="0" fontId="6" fillId="0" borderId="0" xfId="6" applyFont="1"/>
    <xf numFmtId="49" fontId="6" fillId="0" borderId="0" xfId="6" applyNumberFormat="1" applyFont="1" applyAlignment="1">
      <alignment horizontal="left"/>
    </xf>
    <xf numFmtId="0" fontId="11" fillId="0" borderId="0" xfId="2" applyFont="1"/>
    <xf numFmtId="14" fontId="0" fillId="0" borderId="0" xfId="0" applyNumberFormat="1"/>
    <xf numFmtId="0" fontId="10" fillId="0" borderId="0" xfId="8" applyFont="1"/>
    <xf numFmtId="0" fontId="23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11" fillId="0" borderId="0" xfId="1" applyFont="1" applyAlignment="1">
      <alignment horizontal="left"/>
    </xf>
    <xf numFmtId="0" fontId="5" fillId="0" borderId="0" xfId="1"/>
    <xf numFmtId="0" fontId="13" fillId="0" borderId="1" xfId="1" applyFont="1" applyBorder="1" applyAlignment="1">
      <alignment horizontal="center" wrapText="1"/>
    </xf>
    <xf numFmtId="0" fontId="13" fillId="0" borderId="2" xfId="1" applyFont="1" applyBorder="1" applyAlignment="1">
      <alignment horizontal="center" wrapText="1"/>
    </xf>
    <xf numFmtId="0" fontId="14" fillId="0" borderId="2" xfId="1" applyFont="1" applyBorder="1" applyAlignment="1">
      <alignment vertical="top"/>
    </xf>
    <xf numFmtId="0" fontId="14" fillId="0" borderId="5" xfId="1" applyFont="1" applyBorder="1" applyAlignment="1">
      <alignment vertical="top"/>
    </xf>
    <xf numFmtId="0" fontId="14" fillId="0" borderId="6" xfId="1" applyFont="1" applyBorder="1" applyAlignment="1">
      <alignment vertical="top"/>
    </xf>
    <xf numFmtId="0" fontId="11" fillId="0" borderId="0" xfId="1" applyFont="1" applyAlignment="1">
      <alignment horizontal="center" wrapText="1"/>
    </xf>
    <xf numFmtId="0" fontId="14" fillId="0" borderId="1" xfId="1" applyFont="1" applyBorder="1" applyAlignment="1">
      <alignment horizontal="left"/>
    </xf>
    <xf numFmtId="0" fontId="13" fillId="0" borderId="1" xfId="1" applyFont="1" applyBorder="1" applyAlignment="1">
      <alignment horizontal="left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right"/>
    </xf>
    <xf numFmtId="0" fontId="13" fillId="0" borderId="1" xfId="1" applyFont="1" applyBorder="1" applyAlignment="1">
      <alignment horizontal="left" wrapText="1"/>
    </xf>
    <xf numFmtId="3" fontId="11" fillId="0" borderId="0" xfId="1" applyNumberFormat="1" applyFont="1"/>
    <xf numFmtId="0" fontId="5" fillId="0" borderId="0" xfId="1" applyAlignment="1">
      <alignment horizontal="center"/>
    </xf>
    <xf numFmtId="0" fontId="24" fillId="0" borderId="0" xfId="1" applyFont="1" applyAlignment="1">
      <alignment horizontal="left"/>
    </xf>
    <xf numFmtId="3" fontId="24" fillId="0" borderId="0" xfId="1" applyNumberFormat="1" applyFont="1"/>
    <xf numFmtId="3" fontId="24" fillId="0" borderId="0" xfId="1" applyNumberFormat="1" applyFont="1" applyAlignment="1">
      <alignment horizontal="center"/>
    </xf>
    <xf numFmtId="0" fontId="24" fillId="0" borderId="0" xfId="1" applyFont="1" applyAlignment="1">
      <alignment horizontal="center"/>
    </xf>
    <xf numFmtId="0" fontId="25" fillId="0" borderId="0" xfId="1" applyFont="1" applyAlignment="1">
      <alignment horizontal="left"/>
    </xf>
    <xf numFmtId="0" fontId="26" fillId="0" borderId="0" xfId="1" applyFont="1"/>
    <xf numFmtId="15" fontId="11" fillId="0" borderId="0" xfId="1" applyNumberFormat="1" applyFont="1"/>
    <xf numFmtId="0" fontId="21" fillId="3" borderId="0" xfId="1" applyFont="1" applyFill="1"/>
    <xf numFmtId="3" fontId="1" fillId="0" borderId="0" xfId="0" applyNumberFormat="1" applyFont="1" applyAlignment="1">
      <alignment horizontal="right"/>
    </xf>
    <xf numFmtId="0" fontId="2" fillId="0" borderId="0" xfId="0" pivotButton="1" applyFont="1"/>
    <xf numFmtId="0" fontId="2" fillId="0" borderId="0" xfId="0" applyFont="1"/>
    <xf numFmtId="0" fontId="1" fillId="0" borderId="1" xfId="0" applyFont="1" applyBorder="1" applyAlignment="1">
      <alignment horizontal="right"/>
    </xf>
    <xf numFmtId="0" fontId="2" fillId="0" borderId="1" xfId="0" pivotButton="1" applyFont="1" applyBorder="1" applyAlignment="1">
      <alignment horizontal="right"/>
    </xf>
    <xf numFmtId="0" fontId="2" fillId="0" borderId="1" xfId="0" pivotButton="1" applyFont="1" applyBorder="1"/>
    <xf numFmtId="0" fontId="2" fillId="0" borderId="1" xfId="0" applyFont="1" applyBorder="1" applyAlignment="1">
      <alignment horizontal="left"/>
    </xf>
    <xf numFmtId="0" fontId="13" fillId="0" borderId="4" xfId="1" applyFont="1" applyBorder="1" applyAlignment="1">
      <alignment horizontal="right"/>
    </xf>
    <xf numFmtId="0" fontId="13" fillId="0" borderId="1" xfId="1" applyFont="1" applyBorder="1" applyAlignment="1">
      <alignment horizontal="right"/>
    </xf>
    <xf numFmtId="3" fontId="13" fillId="0" borderId="1" xfId="1" applyNumberFormat="1" applyFont="1" applyBorder="1" applyAlignment="1">
      <alignment horizontal="right"/>
    </xf>
    <xf numFmtId="167" fontId="13" fillId="0" borderId="1" xfId="1" applyNumberFormat="1" applyFont="1" applyBorder="1" applyAlignment="1">
      <alignment horizontal="right"/>
    </xf>
    <xf numFmtId="168" fontId="13" fillId="0" borderId="1" xfId="1" applyNumberFormat="1" applyFont="1" applyBorder="1" applyAlignment="1">
      <alignment horizontal="right"/>
    </xf>
    <xf numFmtId="2" fontId="13" fillId="0" borderId="1" xfId="1" applyNumberFormat="1" applyFont="1" applyBorder="1" applyAlignment="1">
      <alignment horizontal="right"/>
    </xf>
    <xf numFmtId="0" fontId="14" fillId="0" borderId="6" xfId="1" applyFont="1" applyBorder="1" applyAlignment="1">
      <alignment horizontal="right" vertical="top" wrapText="1"/>
    </xf>
    <xf numFmtId="0" fontId="14" fillId="0" borderId="1" xfId="1" applyFont="1" applyBorder="1" applyAlignment="1">
      <alignment horizontal="right" vertical="top" wrapText="1"/>
    </xf>
    <xf numFmtId="0" fontId="21" fillId="3" borderId="0" xfId="4" applyFont="1" applyFill="1"/>
    <xf numFmtId="0" fontId="12" fillId="3" borderId="0" xfId="4" applyFill="1"/>
    <xf numFmtId="0" fontId="28" fillId="0" borderId="1" xfId="0" pivotButton="1" applyFont="1" applyBorder="1"/>
    <xf numFmtId="0" fontId="28" fillId="0" borderId="1" xfId="0" applyFont="1" applyBorder="1"/>
    <xf numFmtId="0" fontId="28" fillId="0" borderId="1" xfId="0" applyFont="1" applyBorder="1" applyAlignment="1">
      <alignment horizontal="left"/>
    </xf>
    <xf numFmtId="3" fontId="28" fillId="0" borderId="1" xfId="0" applyNumberFormat="1" applyFont="1" applyBorder="1"/>
    <xf numFmtId="0" fontId="28" fillId="0" borderId="1" xfId="0" applyFont="1" applyBorder="1" applyAlignment="1">
      <alignment horizontal="right"/>
    </xf>
    <xf numFmtId="0" fontId="28" fillId="0" borderId="0" xfId="0" pivotButton="1" applyFont="1"/>
    <xf numFmtId="0" fontId="28" fillId="0" borderId="0" xfId="0" applyFont="1"/>
    <xf numFmtId="0" fontId="28" fillId="0" borderId="0" xfId="0" applyFont="1" applyAlignment="1">
      <alignment horizontal="left"/>
    </xf>
    <xf numFmtId="3" fontId="28" fillId="0" borderId="0" xfId="0" applyNumberFormat="1" applyFont="1"/>
    <xf numFmtId="0" fontId="29" fillId="0" borderId="0" xfId="0" applyFont="1" applyAlignment="1">
      <alignment horizontal="left"/>
    </xf>
    <xf numFmtId="0" fontId="28" fillId="0" borderId="0" xfId="0" applyFont="1" applyAlignment="1">
      <alignment horizontal="right"/>
    </xf>
    <xf numFmtId="0" fontId="28" fillId="0" borderId="1" xfId="0" applyFont="1" applyBorder="1" applyAlignment="1">
      <alignment horizontal="left" wrapText="1"/>
    </xf>
    <xf numFmtId="3" fontId="28" fillId="0" borderId="1" xfId="0" applyNumberFormat="1" applyFont="1" applyBorder="1" applyAlignment="1">
      <alignment horizontal="right"/>
    </xf>
    <xf numFmtId="0" fontId="29" fillId="0" borderId="1" xfId="0" applyFont="1" applyBorder="1" applyAlignment="1">
      <alignment horizontal="left"/>
    </xf>
    <xf numFmtId="0" fontId="29" fillId="0" borderId="1" xfId="0" applyFont="1" applyBorder="1" applyAlignment="1">
      <alignment horizontal="right"/>
    </xf>
    <xf numFmtId="0" fontId="29" fillId="0" borderId="1" xfId="0" applyFont="1" applyBorder="1" applyAlignment="1">
      <alignment horizontal="right" wrapText="1"/>
    </xf>
    <xf numFmtId="0" fontId="29" fillId="0" borderId="0" xfId="0" applyFont="1"/>
    <xf numFmtId="0" fontId="28" fillId="0" borderId="0" xfId="0" applyFont="1" applyAlignment="1">
      <alignment wrapText="1"/>
    </xf>
    <xf numFmtId="0" fontId="29" fillId="0" borderId="0" xfId="0" pivotButton="1" applyFont="1"/>
    <xf numFmtId="0" fontId="29" fillId="0" borderId="0" xfId="0" pivotButton="1" applyFont="1" applyAlignment="1">
      <alignment horizontal="right"/>
    </xf>
    <xf numFmtId="0" fontId="29" fillId="0" borderId="0" xfId="0" applyFont="1" applyAlignment="1">
      <alignment horizontal="right"/>
    </xf>
    <xf numFmtId="14" fontId="28" fillId="0" borderId="1" xfId="0" applyNumberFormat="1" applyFont="1" applyBorder="1" applyAlignment="1">
      <alignment horizontal="left"/>
    </xf>
    <xf numFmtId="2" fontId="28" fillId="0" borderId="1" xfId="0" applyNumberFormat="1" applyFont="1" applyBorder="1" applyAlignment="1">
      <alignment horizontal="left"/>
    </xf>
    <xf numFmtId="0" fontId="28" fillId="0" borderId="1" xfId="0" applyFont="1" applyBorder="1" applyAlignment="1">
      <alignment horizontal="left" indent="1"/>
    </xf>
    <xf numFmtId="14" fontId="28" fillId="0" borderId="1" xfId="0" applyNumberFormat="1" applyFont="1" applyBorder="1"/>
    <xf numFmtId="2" fontId="28" fillId="0" borderId="1" xfId="0" applyNumberFormat="1" applyFont="1" applyBorder="1" applyAlignment="1">
      <alignment horizontal="right"/>
    </xf>
    <xf numFmtId="14" fontId="28" fillId="0" borderId="1" xfId="0" applyNumberFormat="1" applyFont="1" applyBorder="1" applyAlignment="1">
      <alignment horizontal="right"/>
    </xf>
    <xf numFmtId="2" fontId="28" fillId="0" borderId="1" xfId="0" applyNumberFormat="1" applyFont="1" applyBorder="1"/>
    <xf numFmtId="0" fontId="0" fillId="0" borderId="0" xfId="0" applyAlignment="1">
      <alignment horizontal="right"/>
    </xf>
    <xf numFmtId="166" fontId="1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 vertical="top"/>
    </xf>
    <xf numFmtId="0" fontId="29" fillId="0" borderId="1" xfId="0" pivotButton="1" applyFont="1" applyBorder="1"/>
    <xf numFmtId="166" fontId="1" fillId="0" borderId="0" xfId="0" applyNumberFormat="1" applyFont="1" applyAlignment="1">
      <alignment horizontal="right"/>
    </xf>
    <xf numFmtId="0" fontId="30" fillId="0" borderId="0" xfId="0" applyFont="1"/>
    <xf numFmtId="0" fontId="6" fillId="0" borderId="0" xfId="7" applyFont="1"/>
    <xf numFmtId="0" fontId="7" fillId="0" borderId="0" xfId="1" applyFont="1" applyAlignment="1">
      <alignment horizontal="left"/>
    </xf>
    <xf numFmtId="0" fontId="0" fillId="3" borderId="0" xfId="0" applyFill="1" applyAlignment="1">
      <alignment horizontal="left" wrapText="1"/>
    </xf>
  </cellXfs>
  <cellStyles count="9">
    <cellStyle name="Comma 2 2" xfId="2" xr:uid="{BD6A51AF-45C1-4284-B773-D26BE02E54F3}"/>
    <cellStyle name="Comma 3" xfId="7" xr:uid="{01C3622E-AC72-425E-9851-373945568829}"/>
    <cellStyle name="Hyperlink 2" xfId="5" xr:uid="{D446D19A-87F8-4CD2-B601-AA0A07B0F9AA}"/>
    <cellStyle name="Normal" xfId="0" builtinId="0"/>
    <cellStyle name="Normal 2" xfId="4" xr:uid="{33A0BB9E-22C5-4BF3-829F-0EA6CCB88A3C}"/>
    <cellStyle name="Normal 2 2" xfId="6" xr:uid="{EF393E43-BC0D-43FC-988A-8C02442491A9}"/>
    <cellStyle name="Normal 2 3" xfId="1" xr:uid="{FD12AE14-7604-40A3-AF53-6A56B05D7561}"/>
    <cellStyle name="Normal 2 3 2" xfId="3" xr:uid="{7FD3AF16-BB9A-418D-8F71-04230EA214CB}"/>
    <cellStyle name="Normal 3" xfId="8" xr:uid="{F730B956-6548-4605-822A-030D966C4FAF}"/>
  </cellStyles>
  <dxfs count="628">
    <dxf>
      <alignment horizontal="right"/>
    </dxf>
    <dxf>
      <alignment horizontal="right"/>
    </dxf>
    <dxf>
      <alignment horizontal="right"/>
    </dxf>
    <dxf>
      <alignment horizontal="right"/>
    </dxf>
    <dxf>
      <numFmt numFmtId="3" formatCode="#,##0"/>
    </dxf>
    <dxf>
      <alignment horizontal="right"/>
    </dxf>
    <dxf>
      <alignment horizontal="right"/>
    </dxf>
    <dxf>
      <numFmt numFmtId="3" formatCode="#,##0"/>
    </dxf>
    <dxf>
      <alignment horizontal="right"/>
    </dxf>
    <dxf>
      <alignment horizontal="right"/>
    </dxf>
    <dxf>
      <numFmt numFmtId="3" formatCode="#,##0"/>
    </dxf>
    <dxf>
      <numFmt numFmtId="3" formatCode="#,##0"/>
    </dxf>
    <dxf>
      <numFmt numFmtId="3" formatCode="#,##0"/>
    </dxf>
    <dxf>
      <alignment horizontal="right"/>
    </dxf>
    <dxf>
      <alignment horizontal="right"/>
    </dxf>
    <dxf>
      <alignment horizontal="right"/>
    </dxf>
    <dxf>
      <alignment vertical="bottom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left"/>
    </dxf>
    <dxf>
      <alignment horizontal="lef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numFmt numFmtId="3" formatCode="#,##0"/>
    </dxf>
    <dxf>
      <numFmt numFmtId="3" formatCode="#,##0"/>
    </dxf>
    <dxf>
      <numFmt numFmtId="2" formatCode="0.00"/>
    </dxf>
    <dxf>
      <numFmt numFmtId="19" formatCode="m/d/yyyy"/>
    </dxf>
    <dxf>
      <numFmt numFmtId="19" formatCode="m/d/yyyy"/>
    </dxf>
    <dxf>
      <numFmt numFmtId="19" formatCode="m/d/yyyy"/>
    </dxf>
    <dxf>
      <numFmt numFmtId="19" formatCode="m/d/yyyy"/>
    </dxf>
    <dxf>
      <alignment horizontal="right"/>
    </dxf>
    <dxf>
      <alignment horizontal="general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numFmt numFmtId="3" formatCode="#,##0"/>
    </dxf>
    <dxf>
      <numFmt numFmtId="3" formatCode="#,##0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</dxf>
    <dxf>
      <numFmt numFmtId="19" formatCode="m/d/yyyy"/>
    </dxf>
    <dxf>
      <numFmt numFmtId="19" formatCode="m/d/yyyy"/>
    </dxf>
    <dxf>
      <numFmt numFmtId="19" formatCode="m/d/yyyy"/>
    </dxf>
    <dxf>
      <numFmt numFmtId="19" formatCode="m/d/yyyy"/>
    </dxf>
    <dxf>
      <alignment horizontal="right"/>
    </dxf>
    <dxf>
      <alignment horizontal="right"/>
    </dxf>
    <dxf>
      <alignment horizontal="right"/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 val="0"/>
      </font>
    </dxf>
    <dxf>
      <font>
        <b val="0"/>
      </font>
    </dxf>
    <dxf>
      <font>
        <b val="0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numFmt numFmtId="3" formatCode="#,##0"/>
    </dxf>
    <dxf>
      <alignment horizontal="left"/>
    </dxf>
    <dxf>
      <font>
        <sz val="12"/>
      </font>
    </dxf>
    <dxf>
      <font>
        <name val="Tahoma"/>
        <scheme val="none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/>
    </dxf>
    <dxf>
      <alignment horizontal="right"/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 val="0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b/>
        <family val="2"/>
      </font>
    </dxf>
    <dxf>
      <font>
        <b/>
      </font>
    </dxf>
    <dxf>
      <numFmt numFmtId="3" formatCode="#,##0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b/>
      </font>
    </dxf>
    <dxf>
      <alignment wrapText="1"/>
    </dxf>
    <dxf>
      <font>
        <b/>
        <family val="2"/>
      </font>
    </dxf>
    <dxf>
      <font>
        <b/>
        <family val="2"/>
      </font>
    </dxf>
    <dxf>
      <alignment wrapText="1"/>
    </dxf>
    <dxf>
      <font>
        <b/>
        <family val="2"/>
      </font>
    </dxf>
    <dxf>
      <font>
        <b/>
        <family val="2"/>
      </font>
    </dxf>
    <dxf>
      <font>
        <b val="0"/>
      </font>
    </dxf>
    <dxf>
      <alignment horizontal="right"/>
    </dxf>
    <dxf>
      <numFmt numFmtId="3" formatCode="#,##0"/>
    </dxf>
    <dxf>
      <alignment horizontal="right"/>
    </dxf>
    <dxf>
      <alignment horizontal="right"/>
    </dxf>
    <dxf>
      <alignment wrapText="1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alignment wrapText="1"/>
    </dxf>
    <dxf>
      <font>
        <b val="0"/>
      </font>
    </dxf>
    <dxf>
      <alignment horizontal="right"/>
    </dxf>
    <dxf>
      <numFmt numFmtId="3" formatCode="#,##0"/>
    </dxf>
    <dxf>
      <alignment horizontal="right"/>
    </dxf>
    <dxf>
      <alignment horizontal="right"/>
    </dxf>
    <dxf>
      <alignment wrapText="1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/>
    </dxf>
    <dxf>
      <alignment horizontal="right"/>
    </dxf>
    <dxf>
      <font>
        <b val="0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b/>
      </font>
    </dxf>
    <dxf>
      <numFmt numFmtId="3" formatCode="#,##0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alignment horizontal="right"/>
    </dxf>
    <dxf>
      <alignment horizontal="right"/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 val="0"/>
      </font>
    </dxf>
    <dxf>
      <font>
        <b val="0"/>
      </font>
    </dxf>
    <dxf>
      <font>
        <b val="0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numFmt numFmtId="3" formatCode="#,##0"/>
    </dxf>
    <dxf>
      <font>
        <sz val="12"/>
      </font>
    </dxf>
    <dxf>
      <font>
        <name val="Tahoma"/>
        <scheme val="none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 val="0"/>
      </font>
    </dxf>
    <dxf>
      <alignment horizontal="right"/>
    </dxf>
    <dxf>
      <font>
        <b/>
      </font>
    </dxf>
    <dxf>
      <numFmt numFmtId="3" formatCode="#,##0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alignment horizontal="right"/>
    </dxf>
    <dxf>
      <alignment horizontal="right"/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 val="0"/>
      </font>
    </dxf>
    <dxf>
      <font>
        <b val="0"/>
      </font>
    </dxf>
    <dxf>
      <font>
        <b val="0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numFmt numFmtId="3" formatCode="#,##0"/>
    </dxf>
    <dxf>
      <font>
        <sz val="12"/>
      </font>
    </dxf>
    <dxf>
      <font>
        <name val="Tahoma"/>
        <scheme val="none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/>
    </dxf>
    <dxf>
      <alignment horizontal="right"/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 val="0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b/>
      </font>
    </dxf>
    <dxf>
      <numFmt numFmtId="3" formatCode="#,##0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alignment horizontal="right"/>
    </dxf>
    <dxf>
      <alignment horizontal="right"/>
    </dxf>
    <dxf>
      <alignment horizontal="right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alignment horizontal="right"/>
    </dxf>
    <dxf>
      <font>
        <b val="0"/>
      </font>
    </dxf>
    <dxf>
      <alignment horizontal="right"/>
    </dxf>
    <dxf>
      <alignment vertical="top"/>
    </dxf>
    <dxf>
      <numFmt numFmtId="3" formatCode="#,##0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numFmt numFmtId="3" formatCode="#,##0"/>
    </dxf>
    <dxf>
      <font>
        <b/>
      </font>
    </dxf>
    <dxf>
      <font>
        <b/>
        <family val="2"/>
      </font>
    </dxf>
    <dxf>
      <font>
        <b/>
        <family val="2"/>
      </font>
    </dxf>
    <dxf>
      <alignment horizontal="right"/>
    </dxf>
    <dxf>
      <numFmt numFmtId="3" formatCode="#,##0"/>
    </dxf>
    <dxf>
      <numFmt numFmtId="3" formatCode="#,##0"/>
    </dxf>
    <dxf>
      <numFmt numFmtId="3" formatCode="#,##0"/>
    </dxf>
    <dxf>
      <font>
        <b/>
      </font>
    </dxf>
    <dxf>
      <alignment horizontal="right"/>
    </dxf>
    <dxf>
      <alignment horizontal="right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right"/>
    </dxf>
    <dxf>
      <alignment horizontal="right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horizontal="right"/>
    </dxf>
    <dxf>
      <alignment vertical="bottom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wrapText="1"/>
    </dxf>
    <dxf>
      <numFmt numFmtId="3" formatCode="#,##0"/>
    </dxf>
    <dxf>
      <numFmt numFmtId="3" formatCode="#,##0"/>
    </dxf>
    <dxf>
      <font>
        <b/>
        <family val="2"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alignment horizontal="right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alignment horizontal="right"/>
    </dxf>
    <dxf>
      <alignment horizontal="right"/>
    </dxf>
    <dxf>
      <alignment horizontal="right"/>
    </dxf>
    <dxf>
      <alignment horizontal="right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right"/>
    </dxf>
    <dxf>
      <font>
        <b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/>
        <family val="2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wrapText="1"/>
    </dxf>
    <dxf>
      <font>
        <b/>
      </font>
    </dxf>
    <dxf>
      <numFmt numFmtId="3" formatCode="#,##0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name val="Tahoma"/>
        <scheme val="none"/>
      </font>
    </dxf>
    <dxf>
      <font>
        <b val="0"/>
        <i val="0"/>
        <strike val="0"/>
      </font>
      <fill>
        <patternFill patternType="solid"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lor theme="1"/>
      </font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font>
        <b/>
        <color theme="1" tint="0.499984740745262"/>
      </font>
    </dxf>
    <dxf>
      <font>
        <b/>
        <color theme="1"/>
      </font>
    </dxf>
    <dxf>
      <font>
        <b/>
        <color theme="1" tint="0.499984740745262"/>
      </font>
    </dxf>
    <dxf>
      <font>
        <b/>
        <color theme="1"/>
      </font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 patternType="solid">
          <fgColor theme="0" tint="-0.14999847407452621"/>
          <bgColor theme="0" tint="-0.14999847407452621"/>
        </patternFill>
      </fill>
      <border>
        <top style="thin">
          <color theme="0" tint="-0.34998626667073579"/>
        </top>
        <bottom style="thin">
          <color theme="0" tint="-0.34998626667073579"/>
        </bottom>
      </border>
    </dxf>
    <dxf>
      <font>
        <b/>
        <color theme="1"/>
      </font>
      <fill>
        <patternFill patternType="solid">
          <fgColor theme="0"/>
          <bgColor theme="0"/>
        </patternFill>
      </fill>
      <border>
        <top style="thin">
          <color theme="1" tint="0.499984740745262"/>
        </top>
        <bottom style="thin">
          <color theme="1" tint="0.499984740745262"/>
        </bottom>
      </border>
    </dxf>
    <dxf>
      <font>
        <b/>
        <color theme="1"/>
      </font>
      <border>
        <top style="thin">
          <color theme="1" tint="0.499984740745262"/>
        </top>
        <bottom style="thin">
          <color theme="1" tint="0.499984740745262"/>
        </bottom>
      </border>
    </dxf>
    <dxf>
      <font>
        <color theme="1"/>
      </font>
      <border>
        <horizontal style="thin">
          <color theme="0" tint="-0.14999847407452621"/>
        </horizontal>
      </border>
    </dxf>
  </dxfs>
  <tableStyles count="3" defaultTableStyle="TableStyleMedium2" defaultPivotStyle="PivotStyleLight16">
    <tableStyle name="ADA" table="0" count="11" xr9:uid="{303DE4BA-86D6-4994-BF93-832BFA434B17}">
      <tableStyleElement type="wholeTable" dxfId="627"/>
      <tableStyleElement type="headerRow" dxfId="626"/>
      <tableStyleElement type="totalRow" dxfId="625"/>
      <tableStyleElement type="firstRowStripe" dxfId="624"/>
      <tableStyleElement type="firstColumnStripe" dxfId="623"/>
      <tableStyleElement type="firstSubtotalRow" dxfId="622"/>
      <tableStyleElement type="secondSubtotalRow" dxfId="621"/>
      <tableStyleElement type="firstRowSubheading" dxfId="620"/>
      <tableStyleElement type="secondRowSubheading" dxfId="619"/>
      <tableStyleElement type="pageFieldLabels" dxfId="618"/>
      <tableStyleElement type="pageFieldValues" dxfId="617"/>
    </tableStyle>
    <tableStyle name="June22" table="0" count="1" xr9:uid="{76F43C60-DF28-4A87-80D4-87E34A4112F6}">
      <tableStyleElement type="wholeTable" dxfId="616"/>
    </tableStyle>
    <tableStyle name="Yanyong3" table="0" count="1" xr9:uid="{E3A9FC3B-072B-4501-B056-C81D70555FD3}">
      <tableStyleElement type="wholeTable" dxfId="6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pivotCacheDefinition" Target="pivotCache/pivotCacheDefinition7.xml"/><Relationship Id="rId39" Type="http://schemas.openxmlformats.org/officeDocument/2006/relationships/pivotCacheDefinition" Target="pivotCache/pivotCacheDefinition20.xml"/><Relationship Id="rId21" Type="http://schemas.openxmlformats.org/officeDocument/2006/relationships/pivotCacheDefinition" Target="pivotCache/pivotCacheDefinition2.xml"/><Relationship Id="rId34" Type="http://schemas.openxmlformats.org/officeDocument/2006/relationships/pivotCacheDefinition" Target="pivotCache/pivotCacheDefinition15.xml"/><Relationship Id="rId42" Type="http://schemas.openxmlformats.org/officeDocument/2006/relationships/theme" Target="theme/theme1.xml"/><Relationship Id="rId47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pivotCacheDefinition" Target="pivotCache/pivotCacheDefinition1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pivotCacheDefinition" Target="pivotCache/pivotCacheDefinition5.xml"/><Relationship Id="rId32" Type="http://schemas.openxmlformats.org/officeDocument/2006/relationships/pivotCacheDefinition" Target="pivotCache/pivotCacheDefinition13.xml"/><Relationship Id="rId37" Type="http://schemas.openxmlformats.org/officeDocument/2006/relationships/pivotCacheDefinition" Target="pivotCache/pivotCacheDefinition18.xml"/><Relationship Id="rId40" Type="http://schemas.openxmlformats.org/officeDocument/2006/relationships/pivotCacheDefinition" Target="pivotCache/pivotCacheDefinition21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pivotCacheDefinition" Target="pivotCache/pivotCacheDefinition4.xml"/><Relationship Id="rId28" Type="http://schemas.openxmlformats.org/officeDocument/2006/relationships/pivotCacheDefinition" Target="pivotCache/pivotCacheDefinition9.xml"/><Relationship Id="rId36" Type="http://schemas.openxmlformats.org/officeDocument/2006/relationships/pivotCacheDefinition" Target="pivotCache/pivotCacheDefinition17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pivotCacheDefinition" Target="pivotCache/pivotCacheDefinition12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ivotCacheDefinition" Target="pivotCache/pivotCacheDefinition3.xml"/><Relationship Id="rId27" Type="http://schemas.openxmlformats.org/officeDocument/2006/relationships/pivotCacheDefinition" Target="pivotCache/pivotCacheDefinition8.xml"/><Relationship Id="rId30" Type="http://schemas.openxmlformats.org/officeDocument/2006/relationships/pivotCacheDefinition" Target="pivotCache/pivotCacheDefinition11.xml"/><Relationship Id="rId35" Type="http://schemas.openxmlformats.org/officeDocument/2006/relationships/pivotCacheDefinition" Target="pivotCache/pivotCacheDefinition16.xml"/><Relationship Id="rId43" Type="http://schemas.openxmlformats.org/officeDocument/2006/relationships/connections" Target="connection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pivotCacheDefinition" Target="pivotCache/pivotCacheDefinition6.xml"/><Relationship Id="rId33" Type="http://schemas.openxmlformats.org/officeDocument/2006/relationships/pivotCacheDefinition" Target="pivotCache/pivotCacheDefinition14.xml"/><Relationship Id="rId38" Type="http://schemas.openxmlformats.org/officeDocument/2006/relationships/pivotCacheDefinition" Target="pivotCache/pivotCacheDefinition19.xml"/><Relationship Id="rId46" Type="http://schemas.openxmlformats.org/officeDocument/2006/relationships/calcChain" Target="calcChain.xml"/><Relationship Id="rId20" Type="http://schemas.openxmlformats.org/officeDocument/2006/relationships/pivotCacheDefinition" Target="pivotCache/pivotCacheDefinition1.xml"/><Relationship Id="rId41" Type="http://schemas.openxmlformats.org/officeDocument/2006/relationships/pivotCacheDefinition" Target="pivotCache/pivotCacheDefinition2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[11-Section Seven 2021.xlsx]Parameters!PivotTable3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solidFill>
                  <a:sysClr val="windowText" lastClr="000000"/>
                </a:solidFill>
                <a:effectLst/>
              </a:rPr>
              <a:t>HIT AND RUN FATAL CRASHES AND KILLED VICTIMS BY TYPE OF CRASH - 2021</a:t>
            </a:r>
            <a:endParaRPr lang="en-US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Parameters!$B$42</c:f>
              <c:strCache>
                <c:ptCount val="1"/>
                <c:pt idx="0">
                  <c:v>Fatal Crashes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Parameters!$A$43:$A$52</c:f>
              <c:strCache>
                <c:ptCount val="9"/>
                <c:pt idx="0">
                  <c:v>Head-On</c:v>
                </c:pt>
                <c:pt idx="1">
                  <c:v>Sideswipe</c:v>
                </c:pt>
                <c:pt idx="2">
                  <c:v>Rear End</c:v>
                </c:pt>
                <c:pt idx="3">
                  <c:v>Broadside</c:v>
                </c:pt>
                <c:pt idx="4">
                  <c:v>Hit Object</c:v>
                </c:pt>
                <c:pt idx="5">
                  <c:v>Overturned</c:v>
                </c:pt>
                <c:pt idx="6">
                  <c:v>Auto/ Pedestrian</c:v>
                </c:pt>
                <c:pt idx="7">
                  <c:v>Other</c:v>
                </c:pt>
                <c:pt idx="8">
                  <c:v>Not Stated</c:v>
                </c:pt>
              </c:strCache>
            </c:strRef>
          </c:cat>
          <c:val>
            <c:numRef>
              <c:f>Parameters!$B$43:$B$52</c:f>
              <c:numCache>
                <c:formatCode>#,##0</c:formatCode>
                <c:ptCount val="9"/>
                <c:pt idx="0">
                  <c:v>21</c:v>
                </c:pt>
                <c:pt idx="1">
                  <c:v>25</c:v>
                </c:pt>
                <c:pt idx="2">
                  <c:v>55</c:v>
                </c:pt>
                <c:pt idx="3">
                  <c:v>49</c:v>
                </c:pt>
                <c:pt idx="4">
                  <c:v>19</c:v>
                </c:pt>
                <c:pt idx="5">
                  <c:v>6</c:v>
                </c:pt>
                <c:pt idx="6">
                  <c:v>325</c:v>
                </c:pt>
                <c:pt idx="7">
                  <c:v>19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EB-4B8D-92CE-1E3B45EA63A4}"/>
            </c:ext>
          </c:extLst>
        </c:ser>
        <c:ser>
          <c:idx val="1"/>
          <c:order val="1"/>
          <c:tx>
            <c:strRef>
              <c:f>Parameters!$C$42</c:f>
              <c:strCache>
                <c:ptCount val="1"/>
                <c:pt idx="0">
                  <c:v>Killed Victims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Parameters!$A$43:$A$52</c:f>
              <c:strCache>
                <c:ptCount val="9"/>
                <c:pt idx="0">
                  <c:v>Head-On</c:v>
                </c:pt>
                <c:pt idx="1">
                  <c:v>Sideswipe</c:v>
                </c:pt>
                <c:pt idx="2">
                  <c:v>Rear End</c:v>
                </c:pt>
                <c:pt idx="3">
                  <c:v>Broadside</c:v>
                </c:pt>
                <c:pt idx="4">
                  <c:v>Hit Object</c:v>
                </c:pt>
                <c:pt idx="5">
                  <c:v>Overturned</c:v>
                </c:pt>
                <c:pt idx="6">
                  <c:v>Auto/ Pedestrian</c:v>
                </c:pt>
                <c:pt idx="7">
                  <c:v>Other</c:v>
                </c:pt>
                <c:pt idx="8">
                  <c:v>Not Stated</c:v>
                </c:pt>
              </c:strCache>
            </c:strRef>
          </c:cat>
          <c:val>
            <c:numRef>
              <c:f>Parameters!$C$43:$C$52</c:f>
              <c:numCache>
                <c:formatCode>#,##0</c:formatCode>
                <c:ptCount val="9"/>
                <c:pt idx="0">
                  <c:v>22</c:v>
                </c:pt>
                <c:pt idx="1">
                  <c:v>26</c:v>
                </c:pt>
                <c:pt idx="2">
                  <c:v>61</c:v>
                </c:pt>
                <c:pt idx="3">
                  <c:v>52</c:v>
                </c:pt>
                <c:pt idx="4">
                  <c:v>19</c:v>
                </c:pt>
                <c:pt idx="5">
                  <c:v>7</c:v>
                </c:pt>
                <c:pt idx="6">
                  <c:v>330</c:v>
                </c:pt>
                <c:pt idx="7">
                  <c:v>20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EB-4B8D-92CE-1E3B45EA63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35060144"/>
        <c:axId val="935060472"/>
      </c:barChart>
      <c:catAx>
        <c:axId val="93506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5060472"/>
        <c:crosses val="autoZero"/>
        <c:auto val="1"/>
        <c:lblAlgn val="ctr"/>
        <c:lblOffset val="100"/>
        <c:noMultiLvlLbl val="0"/>
      </c:catAx>
      <c:valAx>
        <c:axId val="935060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5060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[11-Section Seven 2021.xlsx]Parameters!PivotTable4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solidFill>
                  <a:sysClr val="windowText" lastClr="000000"/>
                </a:solidFill>
                <a:effectLst/>
              </a:rPr>
              <a:t>HIT AND RUN INJURY CRASHES AND INJURED VICTIMS BY TYPE OF CRASH - 2021</a:t>
            </a:r>
            <a:endParaRPr lang="en-US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Parameters!$B$55</c:f>
              <c:strCache>
                <c:ptCount val="1"/>
                <c:pt idx="0">
                  <c:v>Injury Crashes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Parameters!$A$56:$A$65</c:f>
              <c:strCache>
                <c:ptCount val="9"/>
                <c:pt idx="0">
                  <c:v>Head-On</c:v>
                </c:pt>
                <c:pt idx="1">
                  <c:v>Sideswipe</c:v>
                </c:pt>
                <c:pt idx="2">
                  <c:v>Rear End</c:v>
                </c:pt>
                <c:pt idx="3">
                  <c:v>Broadside</c:v>
                </c:pt>
                <c:pt idx="4">
                  <c:v>Hit Object</c:v>
                </c:pt>
                <c:pt idx="5">
                  <c:v>Overturned</c:v>
                </c:pt>
                <c:pt idx="6">
                  <c:v>Auto/ Pedestrian</c:v>
                </c:pt>
                <c:pt idx="7">
                  <c:v>Other</c:v>
                </c:pt>
                <c:pt idx="8">
                  <c:v>Not Stated</c:v>
                </c:pt>
              </c:strCache>
            </c:strRef>
          </c:cat>
          <c:val>
            <c:numRef>
              <c:f>Parameters!$B$56:$B$65</c:f>
              <c:numCache>
                <c:formatCode>#,##0</c:formatCode>
                <c:ptCount val="9"/>
                <c:pt idx="0">
                  <c:v>1124</c:v>
                </c:pt>
                <c:pt idx="1">
                  <c:v>3498</c:v>
                </c:pt>
                <c:pt idx="2">
                  <c:v>7004</c:v>
                </c:pt>
                <c:pt idx="3">
                  <c:v>4299</c:v>
                </c:pt>
                <c:pt idx="4">
                  <c:v>1335</c:v>
                </c:pt>
                <c:pt idx="5">
                  <c:v>270</c:v>
                </c:pt>
                <c:pt idx="6">
                  <c:v>2397</c:v>
                </c:pt>
                <c:pt idx="7">
                  <c:v>473</c:v>
                </c:pt>
                <c:pt idx="8">
                  <c:v>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8E-4E3A-98C5-B666748F9DD9}"/>
            </c:ext>
          </c:extLst>
        </c:ser>
        <c:ser>
          <c:idx val="1"/>
          <c:order val="1"/>
          <c:tx>
            <c:strRef>
              <c:f>Parameters!$C$55</c:f>
              <c:strCache>
                <c:ptCount val="1"/>
                <c:pt idx="0">
                  <c:v>Injured Victims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Parameters!$A$56:$A$65</c:f>
              <c:strCache>
                <c:ptCount val="9"/>
                <c:pt idx="0">
                  <c:v>Head-On</c:v>
                </c:pt>
                <c:pt idx="1">
                  <c:v>Sideswipe</c:v>
                </c:pt>
                <c:pt idx="2">
                  <c:v>Rear End</c:v>
                </c:pt>
                <c:pt idx="3">
                  <c:v>Broadside</c:v>
                </c:pt>
                <c:pt idx="4">
                  <c:v>Hit Object</c:v>
                </c:pt>
                <c:pt idx="5">
                  <c:v>Overturned</c:v>
                </c:pt>
                <c:pt idx="6">
                  <c:v>Auto/ Pedestrian</c:v>
                </c:pt>
                <c:pt idx="7">
                  <c:v>Other</c:v>
                </c:pt>
                <c:pt idx="8">
                  <c:v>Not Stated</c:v>
                </c:pt>
              </c:strCache>
            </c:strRef>
          </c:cat>
          <c:val>
            <c:numRef>
              <c:f>Parameters!$C$56:$C$65</c:f>
              <c:numCache>
                <c:formatCode>#,##0</c:formatCode>
                <c:ptCount val="9"/>
                <c:pt idx="0">
                  <c:v>1539</c:v>
                </c:pt>
                <c:pt idx="1">
                  <c:v>4438</c:v>
                </c:pt>
                <c:pt idx="2">
                  <c:v>9725</c:v>
                </c:pt>
                <c:pt idx="3">
                  <c:v>5803</c:v>
                </c:pt>
                <c:pt idx="4">
                  <c:v>1613</c:v>
                </c:pt>
                <c:pt idx="5">
                  <c:v>329</c:v>
                </c:pt>
                <c:pt idx="6">
                  <c:v>2530</c:v>
                </c:pt>
                <c:pt idx="7">
                  <c:v>523</c:v>
                </c:pt>
                <c:pt idx="8">
                  <c:v>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8E-4E3A-98C5-B666748F9D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7549688"/>
        <c:axId val="467550016"/>
      </c:barChart>
      <c:catAx>
        <c:axId val="467549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7550016"/>
        <c:crosses val="autoZero"/>
        <c:auto val="1"/>
        <c:lblAlgn val="ctr"/>
        <c:lblOffset val="100"/>
        <c:noMultiLvlLbl val="0"/>
      </c:catAx>
      <c:valAx>
        <c:axId val="467550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7549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[11-Section Seven 2021.xlsx]Parameters!PivotTable5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baseline="0">
                <a:solidFill>
                  <a:schemeClr val="tx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FATAL AND INJURY PEDESTRIAN CRASHES BY YEAR 2017-2021	</a:t>
            </a:r>
            <a:endParaRPr lang="en-US" sz="1200">
              <a:solidFill>
                <a:schemeClr val="tx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Parameters!$B$74:$B$75</c:f>
              <c:strCache>
                <c:ptCount val="1"/>
                <c:pt idx="0">
                  <c:v>Fatal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Parameters!$A$76:$A$81</c:f>
              <c:strCach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strCache>
            </c:strRef>
          </c:cat>
          <c:val>
            <c:numRef>
              <c:f>Parameters!$B$76:$B$81</c:f>
              <c:numCache>
                <c:formatCode>#,##0</c:formatCode>
                <c:ptCount val="5"/>
                <c:pt idx="0">
                  <c:v>964</c:v>
                </c:pt>
                <c:pt idx="1">
                  <c:v>994</c:v>
                </c:pt>
                <c:pt idx="2">
                  <c:v>1026</c:v>
                </c:pt>
                <c:pt idx="3">
                  <c:v>1038</c:v>
                </c:pt>
                <c:pt idx="4">
                  <c:v>1168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52-43C3-BC12-D969EA683C14}"/>
            </c:ext>
          </c:extLst>
        </c:ser>
        <c:ser>
          <c:idx val="1"/>
          <c:order val="1"/>
          <c:tx>
            <c:strRef>
              <c:f>Parameters!$C$74:$C$75</c:f>
              <c:strCache>
                <c:ptCount val="1"/>
                <c:pt idx="0">
                  <c:v>Injury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Parameters!$A$76:$A$81</c:f>
              <c:strCach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strCache>
            </c:strRef>
          </c:cat>
          <c:val>
            <c:numRef>
              <c:f>Parameters!$C$76:$C$81</c:f>
              <c:numCache>
                <c:formatCode>#,##0</c:formatCode>
                <c:ptCount val="5"/>
                <c:pt idx="0">
                  <c:v>13882</c:v>
                </c:pt>
                <c:pt idx="1">
                  <c:v>13754</c:v>
                </c:pt>
                <c:pt idx="2">
                  <c:v>13533</c:v>
                </c:pt>
                <c:pt idx="3">
                  <c:v>9755</c:v>
                </c:pt>
                <c:pt idx="4">
                  <c:v>9838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52-43C3-BC12-D969EA683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59128184"/>
        <c:axId val="959128512"/>
      </c:barChart>
      <c:catAx>
        <c:axId val="959128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959128512"/>
        <c:crosses val="autoZero"/>
        <c:auto val="1"/>
        <c:lblAlgn val="ctr"/>
        <c:lblOffset val="100"/>
        <c:noMultiLvlLbl val="0"/>
      </c:catAx>
      <c:valAx>
        <c:axId val="959128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9128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[11-Section Seven 2021.xlsx]Parameters!PivotTable6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kern="1200" baseline="0">
                <a:solidFill>
                  <a:srgbClr val="000000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FATAL AND INJURY MOTORCYCLE CRASHES BY YEAR 2017-2021</a:t>
            </a:r>
            <a:endParaRPr lang="en-U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Parameters!$B$90:$B$91</c:f>
              <c:strCache>
                <c:ptCount val="1"/>
                <c:pt idx="0">
                  <c:v>Fatal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Parameters!$A$92:$A$97</c:f>
              <c:strCach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strCache>
            </c:strRef>
          </c:cat>
          <c:val>
            <c:numRef>
              <c:f>Parameters!$B$92:$B$97</c:f>
              <c:numCache>
                <c:formatCode>#,##0</c:formatCode>
                <c:ptCount val="5"/>
                <c:pt idx="0">
                  <c:v>566</c:v>
                </c:pt>
                <c:pt idx="1">
                  <c:v>514</c:v>
                </c:pt>
                <c:pt idx="2">
                  <c:v>480</c:v>
                </c:pt>
                <c:pt idx="3">
                  <c:v>571</c:v>
                </c:pt>
                <c:pt idx="4">
                  <c:v>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1C-4E4C-87C5-A8C39C05F6E1}"/>
            </c:ext>
          </c:extLst>
        </c:ser>
        <c:ser>
          <c:idx val="1"/>
          <c:order val="1"/>
          <c:tx>
            <c:strRef>
              <c:f>Parameters!$C$90:$C$91</c:f>
              <c:strCache>
                <c:ptCount val="1"/>
                <c:pt idx="0">
                  <c:v>Injury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Parameters!$A$92:$A$97</c:f>
              <c:strCach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strCache>
            </c:strRef>
          </c:cat>
          <c:val>
            <c:numRef>
              <c:f>Parameters!$C$92:$C$97</c:f>
              <c:numCache>
                <c:formatCode>#,##0</c:formatCode>
                <c:ptCount val="5"/>
                <c:pt idx="0">
                  <c:v>13907</c:v>
                </c:pt>
                <c:pt idx="1">
                  <c:v>13882</c:v>
                </c:pt>
                <c:pt idx="2">
                  <c:v>12707</c:v>
                </c:pt>
                <c:pt idx="3">
                  <c:v>10286</c:v>
                </c:pt>
                <c:pt idx="4">
                  <c:v>11218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1C-4E4C-87C5-A8C39C05F6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7179648"/>
        <c:axId val="1064991400"/>
      </c:barChart>
      <c:catAx>
        <c:axId val="267179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1064991400"/>
        <c:crosses val="autoZero"/>
        <c:auto val="1"/>
        <c:lblAlgn val="ctr"/>
        <c:lblOffset val="100"/>
        <c:noMultiLvlLbl val="0"/>
      </c:catAx>
      <c:valAx>
        <c:axId val="1064991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7179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9</xdr:row>
      <xdr:rowOff>9525</xdr:rowOff>
    </xdr:from>
    <xdr:to>
      <xdr:col>10</xdr:col>
      <xdr:colOff>508000</xdr:colOff>
      <xdr:row>26</xdr:row>
      <xdr:rowOff>165100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3F3B399-3AE4-4512-BDF6-442E9A8C71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27</xdr:row>
      <xdr:rowOff>47624</xdr:rowOff>
    </xdr:from>
    <xdr:to>
      <xdr:col>10</xdr:col>
      <xdr:colOff>495300</xdr:colOff>
      <xdr:row>45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DE60F493-18EC-4B7F-A616-F50EB69CAF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9524</xdr:rowOff>
    </xdr:from>
    <xdr:to>
      <xdr:col>10</xdr:col>
      <xdr:colOff>600075</xdr:colOff>
      <xdr:row>37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A7CDF97-8A0E-4F35-A174-612FAC4C88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20</xdr:row>
      <xdr:rowOff>180974</xdr:rowOff>
    </xdr:from>
    <xdr:to>
      <xdr:col>11</xdr:col>
      <xdr:colOff>1</xdr:colOff>
      <xdr:row>39</xdr:row>
      <xdr:rowOff>19049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1EB5495-D8A2-4C0D-A807-77548E849C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_rels/pivotCacheDefinition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4.xml"/></Relationships>
</file>

<file path=xl/pivotCache/_rels/pivotCacheDefinition1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5.xml"/></Relationships>
</file>

<file path=xl/pivotCache/_rels/pivotCacheDefinition1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6.xml"/></Relationships>
</file>

<file path=xl/pivotCache/_rels/pivotCacheDefinition1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7.xml"/></Relationships>
</file>

<file path=xl/pivotCache/_rels/pivotCacheDefinition1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8.xml"/></Relationships>
</file>

<file path=xl/pivotCache/_rels/pivotCacheDefinition1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9.xml"/></Relationships>
</file>

<file path=xl/pivotCache/_rels/pivotCacheDefinition2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0.xml"/></Relationships>
</file>

<file path=xl/pivotCache/_rels/pivotCacheDefinition2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1.xml"/></Relationships>
</file>

<file path=xl/pivotCache/_rels/pivotCacheDefinition2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03.682574305552" backgroundQuery="1" missingItemsLimit="0" createdVersion="6" refreshedVersion="8" minRefreshableVersion="3" recordCount="120" xr:uid="{BD741B6C-E7F6-4EFE-AD52-DE1FF4069451}">
  <cacheSource type="external" connectionId="22"/>
  <cacheFields count="4">
    <cacheField name="Collision_Year" numFmtId="0">
      <sharedItems containsSemiMixedTypes="0" containsString="0" containsNumber="1" containsInteger="1" minValue="2017" maxValue="2021" count="5">
        <n v="2018"/>
        <n v="2019"/>
        <n v="2017"/>
        <n v="2020"/>
        <n v="2021"/>
      </sharedItems>
    </cacheField>
    <cacheField name="Collision_Date" numFmtId="0">
      <sharedItems count="12">
        <s v="January"/>
        <s v="May"/>
        <s v="December"/>
        <s v="March"/>
        <s v="July"/>
        <s v="August"/>
        <s v="November"/>
        <s v="October"/>
        <s v="September"/>
        <s v="June"/>
        <s v="February"/>
        <s v="April"/>
      </sharedItems>
    </cacheField>
    <cacheField name="Severity_Group_1" numFmtId="0">
      <sharedItems count="2">
        <s v="Injury"/>
        <s v="Fatal"/>
      </sharedItems>
    </cacheField>
    <cacheField name="Count" numFmtId="0">
      <sharedItems containsSemiMixedTypes="0" containsString="0" containsNumber="1" containsInteger="1" minValue="47" maxValue="141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03.682575231483" backgroundQuery="1" missingItemsLimit="0" createdVersion="6" refreshedVersion="8" minRefreshableVersion="3" recordCount="2" xr:uid="{E77DB953-0DEB-4309-B435-0FE4900AA3BE}">
  <cacheSource type="external" connectionId="15"/>
  <cacheFields count="3">
    <cacheField name="Collision_Year" numFmtId="0">
      <sharedItems containsSemiMixedTypes="0" containsString="0" containsNumber="1" containsInteger="1" minValue="2020" maxValue="2021" count="2">
        <n v="2020"/>
        <n v="2021"/>
      </sharedItems>
    </cacheField>
    <cacheField name="Severity_Group_1" numFmtId="0">
      <sharedItems count="1">
        <s v="PDO"/>
      </sharedItems>
    </cacheField>
    <cacheField name="Count" numFmtId="0">
      <sharedItems containsSemiMixedTypes="0" containsString="0" containsNumber="1" containsInteger="1" minValue="220620" maxValue="248535" count="2">
        <n v="220620"/>
        <n v="24853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03.682579166663" backgroundQuery="1" missingItemsLimit="0" createdVersion="6" refreshedVersion="8" minRefreshableVersion="3" recordCount="120" xr:uid="{AEC82171-F0C9-49E9-A8DB-F9F7D082AC82}">
  <cacheSource type="external" connectionId="30"/>
  <cacheFields count="4">
    <cacheField name="Collision_Year" numFmtId="0">
      <sharedItems containsSemiMixedTypes="0" containsString="0" containsNumber="1" containsInteger="1" minValue="2017" maxValue="2021" count="5">
        <n v="2018"/>
        <n v="2019"/>
        <n v="2020"/>
        <n v="2021"/>
        <n v="2017"/>
      </sharedItems>
    </cacheField>
    <cacheField name="Collision_Date" numFmtId="0">
      <sharedItems count="12">
        <s v="February"/>
        <s v="April"/>
        <s v="September"/>
        <s v="December"/>
        <s v="July"/>
        <s v="November"/>
        <s v="October"/>
        <s v="August"/>
        <s v="June"/>
        <s v="May"/>
        <s v="March"/>
        <s v="January"/>
      </sharedItems>
    </cacheField>
    <cacheField name="Severity_Group_1" numFmtId="0">
      <sharedItems count="2">
        <s v="Injury"/>
        <s v="Fatal"/>
      </sharedItems>
    </cacheField>
    <cacheField name="Count" numFmtId="0">
      <sharedItems containsSemiMixedTypes="0" containsString="0" containsNumber="1" containsInteger="1" minValue="3" maxValue="116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03.682584374998" backgroundQuery="1" missingItemsLimit="0" createdVersion="6" refreshedVersion="8" minRefreshableVersion="3" recordCount="120" xr:uid="{D38635C7-F006-4B62-BFBB-79844F5F9B7D}">
  <cacheSource type="external" connectionId="24"/>
  <cacheFields count="4">
    <cacheField name="Collision_Year" numFmtId="0">
      <sharedItems containsSemiMixedTypes="0" containsString="0" containsNumber="1" containsInteger="1" minValue="2017" maxValue="2021" count="5">
        <n v="2020"/>
        <n v="2018"/>
        <n v="2019"/>
        <n v="2017"/>
        <n v="2021"/>
      </sharedItems>
    </cacheField>
    <cacheField name="Collision_Date" numFmtId="0">
      <sharedItems count="12">
        <s v="November"/>
        <s v="July"/>
        <s v="May"/>
        <s v="October"/>
        <s v="January"/>
        <s v="June"/>
        <s v="December"/>
        <s v="February"/>
        <s v="March"/>
        <s v="August"/>
        <s v="September"/>
        <s v="April"/>
      </sharedItems>
    </cacheField>
    <cacheField name="Severity_Group_1" numFmtId="0">
      <sharedItems count="2">
        <s v="Injury"/>
        <s v="Fatal"/>
      </sharedItems>
    </cacheField>
    <cacheField name="Count" numFmtId="0">
      <sharedItems containsSemiMixedTypes="0" containsString="0" containsNumber="1" containsInteger="1" minValue="20" maxValue="153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03.682585879629" backgroundQuery="1" missingItemsLimit="0" createdVersion="6" refreshedVersion="8" minRefreshableVersion="3" recordCount="120" xr:uid="{12037E37-B3EE-4027-821B-FAD056633CFD}">
  <cacheSource type="external" connectionId="21"/>
  <cacheFields count="4">
    <cacheField name="Collision_Year" numFmtId="0">
      <sharedItems containsSemiMixedTypes="0" containsString="0" containsNumber="1" containsInteger="1" minValue="2017" maxValue="2021" count="5">
        <n v="2018"/>
        <n v="2019"/>
        <n v="2017"/>
        <n v="2020"/>
        <n v="2021"/>
      </sharedItems>
    </cacheField>
    <cacheField name="Collision_Date" numFmtId="0">
      <sharedItems count="12">
        <s v="January"/>
        <s v="May"/>
        <s v="December"/>
        <s v="March"/>
        <s v="July"/>
        <s v="August"/>
        <s v="November"/>
        <s v="October"/>
        <s v="September"/>
        <s v="June"/>
        <s v="February"/>
        <s v="April"/>
      </sharedItems>
    </cacheField>
    <cacheField name="Severity_Group_1" numFmtId="0">
      <sharedItems count="2">
        <s v="Injury"/>
        <s v="Fatal"/>
      </sharedItems>
    </cacheField>
    <cacheField name="Count" numFmtId="0">
      <sharedItems containsSemiMixedTypes="0" containsString="0" containsNumber="1" containsInteger="1" minValue="47" maxValue="141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03.682625462963" backgroundQuery="1" missingItemsLimit="0" createdVersion="6" refreshedVersion="8" minRefreshableVersion="3" recordCount="115" xr:uid="{ED7383E9-993D-4747-A0BF-5CC04DF75EDE}">
  <cacheSource type="external" connectionId="14"/>
  <cacheFields count="4">
    <cacheField name="Collision_Year" numFmtId="0">
      <sharedItems containsSemiMixedTypes="0" containsString="0" containsNumber="1" containsInteger="1" minValue="2017" maxValue="2021" count="5">
        <n v="2021"/>
        <n v="2017"/>
        <n v="2020"/>
        <n v="2019"/>
        <n v="2018"/>
      </sharedItems>
    </cacheField>
    <cacheField name="PCF_Category_1" numFmtId="0">
      <sharedItems count="23">
        <s v="Brakes"/>
        <s v="Fell Asleep"/>
        <s v="Following Too Closely"/>
        <s v="Hazardous Parking"/>
        <s v="Improper Turning"/>
        <s v="Other Equipment"/>
        <s v="Other Improper Driving"/>
        <s v="Other Than Driver"/>
        <s v="Pedestrian Right-Of-Way"/>
        <s v="Pedestrian Violation"/>
        <s v="Traffic Signals And Signs"/>
        <s v="Unsafe Speed"/>
        <s v="Driving Or Bicycling Under Influence Of Alcohol Or Drug"/>
        <s v="Impeding Traffic"/>
        <s v="Improper Passing"/>
        <s v="Unsafe Starting Or Backing"/>
        <s v="Automobile Right-Of-Way"/>
        <s v="Other Hazardous Violation"/>
        <s v="Unknown"/>
        <s v="Wrong Side Of Road"/>
        <s v="Lights"/>
        <s v="Unsafe Lane Change"/>
        <s v="NOT STATED"/>
      </sharedItems>
    </cacheField>
    <cacheField name="Killed" numFmtId="0">
      <sharedItems containsSemiMixedTypes="0" containsString="0" containsNumber="1" containsInteger="1" minValue="0" maxValue="1093"/>
    </cacheField>
    <cacheField name="Injured" numFmtId="0">
      <sharedItems containsSemiMixedTypes="0" containsString="0" containsNumber="1" containsInteger="1" minValue="0" maxValue="9056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05.326172685185" backgroundQuery="1" missingItemsLimit="0" createdVersion="6" refreshedVersion="8" minRefreshableVersion="3" recordCount="9" xr:uid="{E3F1D0A2-3C0E-4BBC-A8B2-8500D6059EAD}">
  <cacheSource type="external" connectionId="17"/>
  <cacheFields count="5">
    <cacheField name="Collision_Type_1" numFmtId="0">
      <sharedItems count="9">
        <s v="Auto/ Pedestrian"/>
        <s v="Broadside"/>
        <s v="Head-On"/>
        <s v="Hit Object"/>
        <s v="Not Stated"/>
        <s v="Other"/>
        <s v="Overturned"/>
        <s v="Rear End"/>
        <s v="Sideswipe"/>
      </sharedItems>
    </cacheField>
    <cacheField name="Fatal Crashes Sum" numFmtId="0">
      <sharedItems containsSemiMixedTypes="0" containsString="0" containsNumber="1" containsInteger="1" minValue="3" maxValue="325" count="8">
        <n v="325"/>
        <n v="49"/>
        <n v="21"/>
        <n v="19"/>
        <n v="3"/>
        <n v="6"/>
        <n v="55"/>
        <n v="25"/>
      </sharedItems>
    </cacheField>
    <cacheField name="Injury Crashes Sum" numFmtId="0">
      <sharedItems containsSemiMixedTypes="0" containsString="0" containsNumber="1" containsInteger="1" minValue="148" maxValue="7004" count="9">
        <n v="2397"/>
        <n v="4299"/>
        <n v="1124"/>
        <n v="1335"/>
        <n v="148"/>
        <n v="473"/>
        <n v="270"/>
        <n v="7004"/>
        <n v="3498"/>
      </sharedItems>
    </cacheField>
    <cacheField name="Killed Victims Sum" numFmtId="0">
      <sharedItems containsSemiMixedTypes="0" containsString="0" containsNumber="1" containsInteger="1" minValue="3" maxValue="330" count="9">
        <n v="330"/>
        <n v="52"/>
        <n v="22"/>
        <n v="19"/>
        <n v="3"/>
        <n v="20"/>
        <n v="7"/>
        <n v="61"/>
        <n v="26"/>
      </sharedItems>
    </cacheField>
    <cacheField name="Injured Victims Sum" numFmtId="0">
      <sharedItems containsSemiMixedTypes="0" containsString="0" containsNumber="1" containsInteger="1" minValue="181" maxValue="9725" count="9">
        <n v="2530"/>
        <n v="5803"/>
        <n v="1539"/>
        <n v="1613"/>
        <n v="181"/>
        <n v="523"/>
        <n v="329"/>
        <n v="9725"/>
        <n v="443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05.32676689815" backgroundQuery="1" missingItemsLimit="0" createdVersion="6" refreshedVersion="8" minRefreshableVersion="3" recordCount="9" xr:uid="{D1F8AA41-1B00-44A9-B5E4-707D78BB7809}">
  <cacheSource type="external" connectionId="19"/>
  <cacheFields count="3">
    <cacheField name="Collision_Type_1" numFmtId="0">
      <sharedItems count="9">
        <s v="Auto/ Pedestrian"/>
        <s v="Broadside"/>
        <s v="Head-On"/>
        <s v="Hit Object"/>
        <s v="Not Stated"/>
        <s v="Other"/>
        <s v="Overturned"/>
        <s v="Rear End"/>
        <s v="Sideswipe"/>
      </sharedItems>
    </cacheField>
    <cacheField name="Fatal Crashes Sum" numFmtId="0">
      <sharedItems containsSemiMixedTypes="0" containsString="0" containsNumber="1" containsInteger="1" minValue="3" maxValue="325" count="8">
        <n v="325"/>
        <n v="49"/>
        <n v="21"/>
        <n v="19"/>
        <n v="3"/>
        <n v="6"/>
        <n v="55"/>
        <n v="25"/>
      </sharedItems>
    </cacheField>
    <cacheField name="Killed Victims Sum" numFmtId="0">
      <sharedItems containsSemiMixedTypes="0" containsString="0" containsNumber="1" containsInteger="1" minValue="3" maxValue="330" count="9">
        <n v="330"/>
        <n v="52"/>
        <n v="22"/>
        <n v="19"/>
        <n v="3"/>
        <n v="20"/>
        <n v="7"/>
        <n v="61"/>
        <n v="2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05.402988310183" backgroundQuery="1" missingItemsLimit="0" createdVersion="6" refreshedVersion="8" minRefreshableVersion="3" recordCount="218" xr:uid="{AF4DB5EE-552E-4697-8F38-5C7A86CEB6AD}">
  <cacheSource type="external" connectionId="13"/>
  <cacheFields count="4">
    <cacheField name="Collision_Year" numFmtId="0">
      <sharedItems containsSemiMixedTypes="0" containsString="0" containsNumber="1" containsInteger="1" minValue="2017" maxValue="2021" count="5">
        <n v="2017"/>
        <n v="2018"/>
        <n v="2019"/>
        <n v="2020"/>
        <n v="2021"/>
      </sharedItems>
    </cacheField>
    <cacheField name="Severity_Group_1" numFmtId="0">
      <sharedItems count="2">
        <s v="Fatal"/>
        <s v="Injury"/>
      </sharedItems>
    </cacheField>
    <cacheField name="PCF_Category_1" numFmtId="0">
      <sharedItems count="23">
        <s v="Impeding Traffic"/>
        <s v="Unsafe Speed"/>
        <s v="Unsafe Starting Or Backing"/>
        <s v="NOT STATED"/>
        <s v="Pedestrian Right-Of-Way"/>
        <s v="Wrong Side Of Road"/>
        <s v="Hazardous Parking"/>
        <s v="Pedestrian Violation"/>
        <s v="Improper Passing"/>
        <s v="Brakes"/>
        <s v="Automobile Right-Of-Way"/>
        <s v="Following Too Closely"/>
        <s v="Driving Or Bicycling Under Influence Of Alcohol Or Drug"/>
        <s v="Lights"/>
        <s v="Other Than Driver"/>
        <s v="Unknown"/>
        <s v="Improper Turning"/>
        <s v="Other Equipment"/>
        <s v="Traffic Signals And Signs"/>
        <s v="Other Hazardous Violation"/>
        <s v="Unsafe Lane Change"/>
        <s v="Fell Asleep"/>
        <s v="Other Improper Driving"/>
      </sharedItems>
    </cacheField>
    <cacheField name="Count" numFmtId="0">
      <sharedItems containsSemiMixedTypes="0" containsString="0" containsNumber="1" containsInteger="1" minValue="1" maxValue="6199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05.431235300923" backgroundQuery="1" missingItemsLimit="0" createdVersion="6" refreshedVersion="8" minRefreshableVersion="3" recordCount="8" xr:uid="{0AF460AF-D0AE-4B14-9F40-E8A5B47C821D}">
  <cacheSource type="external" connectionId="16"/>
  <cacheFields count="3">
    <cacheField name="Collision_Year" numFmtId="0">
      <sharedItems containsSemiMixedTypes="0" containsString="0" containsNumber="1" containsInteger="1" minValue="2020" maxValue="2021" count="2">
        <n v="2020"/>
        <n v="2021"/>
      </sharedItems>
    </cacheField>
    <cacheField name="Victim_Severity" numFmtId="0">
      <sharedItems count="4">
        <s v="Minor Injury"/>
        <s v="Possible Injury"/>
        <s v="Serious Injury"/>
        <s v="Killed"/>
      </sharedItems>
    </cacheField>
    <cacheField name="Count" numFmtId="0">
      <sharedItems containsSemiMixedTypes="0" containsString="0" containsNumber="1" containsInteger="1" minValue="3982" maxValue="135810" count="8">
        <n v="60099"/>
        <n v="128397"/>
        <n v="15392"/>
        <n v="3982"/>
        <n v="4477"/>
        <n v="18084"/>
        <n v="71215"/>
        <n v="13581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05.62000185185" backgroundQuery="1" missingItemsLimit="0" createdVersion="6" refreshedVersion="8" minRefreshableVersion="3" recordCount="9" xr:uid="{7B9E58FB-DDD7-4707-8C08-4511FF0D95C8}">
  <cacheSource type="external" connectionId="18"/>
  <cacheFields count="3">
    <cacheField name="Collision_Type_1" numFmtId="0">
      <sharedItems count="9">
        <s v="Auto/ Pedestrian"/>
        <s v="Broadside"/>
        <s v="Head-On"/>
        <s v="Hit Object"/>
        <s v="Not Stated"/>
        <s v="Other"/>
        <s v="Overturned"/>
        <s v="Rear End"/>
        <s v="Sideswipe"/>
      </sharedItems>
    </cacheField>
    <cacheField name="Injury Crashes Sum" numFmtId="0">
      <sharedItems containsSemiMixedTypes="0" containsString="0" containsNumber="1" containsInteger="1" minValue="148" maxValue="7004" count="9">
        <n v="2397"/>
        <n v="4299"/>
        <n v="1124"/>
        <n v="1335"/>
        <n v="148"/>
        <n v="473"/>
        <n v="270"/>
        <n v="7004"/>
        <n v="3498"/>
      </sharedItems>
    </cacheField>
    <cacheField name="Injured Victims Sum" numFmtId="0">
      <sharedItems containsSemiMixedTypes="0" containsString="0" containsNumber="1" containsInteger="1" minValue="181" maxValue="9725" count="9">
        <n v="2530"/>
        <n v="5803"/>
        <n v="1539"/>
        <n v="1613"/>
        <n v="181"/>
        <n v="523"/>
        <n v="329"/>
        <n v="9725"/>
        <n v="443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05.662255555559" backgroundQuery="1" missingItemsLimit="0" createdVersion="6" refreshedVersion="8" minRefreshableVersion="3" recordCount="110" xr:uid="{57DE1BA6-8313-419C-A87C-32D595DA65B3}">
  <cacheSource type="external" connectionId="23"/>
  <cacheFields count="4">
    <cacheField name="Collision_Year" numFmtId="0">
      <sharedItems containsSemiMixedTypes="0" containsString="0" containsNumber="1" containsInteger="1" minValue="2017" maxValue="2021" count="5">
        <n v="2017"/>
        <n v="2018"/>
        <n v="2019"/>
        <n v="2020"/>
        <n v="2021"/>
      </sharedItems>
    </cacheField>
    <cacheField name="Age_Group_1" numFmtId="0">
      <sharedItems count="11">
        <s v="45-54"/>
        <s v="0-4"/>
        <s v="35-44"/>
        <s v="85 and over"/>
        <s v="65-74"/>
        <s v="25-34"/>
        <s v="5-14"/>
        <s v="55-64"/>
        <s v="75-84"/>
        <s v="15-24"/>
        <s v="Not stated"/>
      </sharedItems>
    </cacheField>
    <cacheField name="Severity_Group_2" numFmtId="0">
      <sharedItems count="2">
        <s v="Killed"/>
        <s v="Injured"/>
      </sharedItems>
    </cacheField>
    <cacheField name="Count" numFmtId="0">
      <sharedItems containsSemiMixedTypes="0" containsString="0" containsNumber="1" containsInteger="1" minValue="1" maxValue="286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05.679604629629" backgroundQuery="1" missingItemsLimit="0" createdVersion="6" refreshedVersion="8" minRefreshableVersion="3" recordCount="98" xr:uid="{28DE3D98-5874-454E-9F0E-C2CA2EA8A805}">
  <cacheSource type="external" connectionId="26"/>
  <cacheFields count="4">
    <cacheField name="Collision_Year" numFmtId="0">
      <sharedItems containsSemiMixedTypes="0" containsString="0" containsNumber="1" containsInteger="1" minValue="2017" maxValue="2021" count="5">
        <n v="2017"/>
        <n v="2018"/>
        <n v="2019"/>
        <n v="2020"/>
        <n v="2021"/>
      </sharedItems>
    </cacheField>
    <cacheField name="Age_Group_1" numFmtId="0">
      <sharedItems count="11">
        <s v="45-54"/>
        <s v="0-4"/>
        <s v="35-44"/>
        <s v="85 and over"/>
        <s v="65-74"/>
        <s v="25-34"/>
        <s v="5-14"/>
        <s v="55-64"/>
        <s v="75-84"/>
        <s v="15-24"/>
        <s v="Not stated"/>
      </sharedItems>
    </cacheField>
    <cacheField name="Severity_Group_2" numFmtId="0">
      <sharedItems count="2">
        <s v="Killed"/>
        <s v="Injured"/>
      </sharedItems>
    </cacheField>
    <cacheField name="Count" numFmtId="0">
      <sharedItems containsSemiMixedTypes="0" containsString="0" containsNumber="1" containsInteger="1" minValue="1" maxValue="455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05.688452546296" backgroundQuery="1" missingItemsLimit="0" createdVersion="6" refreshedVersion="8" minRefreshableVersion="3" recordCount="530" xr:uid="{6032C6F9-9816-4642-8709-A03BF0C358DB}">
  <cacheSource type="external" connectionId="27"/>
  <cacheFields count="4">
    <cacheField name="Collision_Year" numFmtId="0">
      <sharedItems containsSemiMixedTypes="0" containsString="0" containsNumber="1" containsInteger="1" minValue="2017" maxValue="2021" count="5">
        <n v="2017"/>
        <n v="2018"/>
        <n v="2019"/>
        <n v="2020"/>
        <n v="2021"/>
      </sharedItems>
    </cacheField>
    <cacheField name="County_Name" numFmtId="0">
      <sharedItems count="58">
        <s v="Fresno"/>
        <s v="Humboldt"/>
        <s v="Merced"/>
        <s v="Napa"/>
        <s v="Riverside"/>
        <s v="San Bernardino"/>
        <s v="San Luis Obispo"/>
        <s v="Santa Cruz"/>
        <s v="Sonoma"/>
        <s v="Stanislaus"/>
        <s v="Sutter"/>
        <s v="Yolo"/>
        <s v="El Dorado"/>
        <s v="Kings"/>
        <s v="Lassen"/>
        <s v="Sacramento"/>
        <s v="Tehama"/>
        <s v="Ventura"/>
        <s v="Yuba"/>
        <s v="Del Norte"/>
        <s v="San Mateo"/>
        <s v="Santa Barbara"/>
        <s v="Siskiyou"/>
        <s v="Amador"/>
        <s v="Butte"/>
        <s v="Kern"/>
        <s v="Marin"/>
        <s v="Contra Costa"/>
        <s v="Placer"/>
        <s v="San Diego"/>
        <s v="Shasta"/>
        <s v="Alpine"/>
        <s v="Imperial"/>
        <s v="Lake"/>
        <s v="Monterey"/>
        <s v="Nevada"/>
        <s v="Sierra"/>
        <s v="Trinity"/>
        <s v="Colusa"/>
        <s v="Los Angeles"/>
        <s v="Mariposa"/>
        <s v="Mendocino"/>
        <s v="Mono"/>
        <s v="Plumas"/>
        <s v="San Francisco"/>
        <s v="San Joaquin"/>
        <s v="Santa Clara"/>
        <s v="Solano"/>
        <s v="Tulare"/>
        <s v="Modoc"/>
        <s v="Tuolumne"/>
        <s v="Alameda"/>
        <s v="Inyo"/>
        <s v="Madera"/>
        <s v="San Benito"/>
        <s v="Calaveras"/>
        <s v="Glenn"/>
        <s v="Orange"/>
      </sharedItems>
    </cacheField>
    <cacheField name="Severity_Group_1" numFmtId="0">
      <sharedItems count="2">
        <s v="Fatal"/>
        <s v="Injury"/>
      </sharedItems>
    </cacheField>
    <cacheField name="Count" numFmtId="0">
      <sharedItems containsSemiMixedTypes="0" containsString="0" containsNumber="1" containsInteger="1" minValue="1" maxValue="431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05.721968981481" backgroundQuery="1" missingItemsLimit="0" createdVersion="6" refreshedVersion="8" minRefreshableVersion="3" recordCount="79" xr:uid="{2ED93FCC-CDFB-4709-998F-38351F3A6728}">
  <cacheSource type="external" connectionId="28"/>
  <cacheFields count="3">
    <cacheField name="Age_Group_7" numFmtId="0">
      <sharedItems count="12">
        <s v="45-49"/>
        <s v="55-59"/>
        <s v="65 and over"/>
        <s v="35-39"/>
        <s v="40-44"/>
        <s v="60-64"/>
        <s v="30-34"/>
        <s v="20-24"/>
        <s v="50-54"/>
        <s v="15-19"/>
        <s v="25-29"/>
        <s v="0-14"/>
      </sharedItems>
    </cacheField>
    <cacheField name="PCF_Category_1" numFmtId="0">
      <sharedItems count="13">
        <s v="Automobile Right-Of-Way"/>
        <s v="Other Equipment"/>
        <s v="Other Improper Driving"/>
        <s v="Pedestrian Right-Of-Way"/>
        <s v="Traffic Signals And Signs"/>
        <s v="Unsafe Speed"/>
        <s v="Wrong Side Of Road"/>
        <s v="Driving Or Bicycling Under Influence Of Alcohol Or Drug"/>
        <s v="Improper Passing"/>
        <s v="Improper Turning"/>
        <s v="Other Hazardous Violation"/>
        <s v="Unsafe Lane Change"/>
        <s v="Unknown"/>
      </sharedItems>
    </cacheField>
    <cacheField name="Count" numFmtId="0">
      <sharedItems containsSemiMixedTypes="0" containsString="0" containsNumber="1" containsInteger="1" minValue="1" maxValue="24" count="19">
        <n v="2"/>
        <n v="1"/>
        <n v="13"/>
        <n v="9"/>
        <n v="4"/>
        <n v="5"/>
        <n v="10"/>
        <n v="3"/>
        <n v="15"/>
        <n v="12"/>
        <n v="8"/>
        <n v="7"/>
        <n v="6"/>
        <n v="21"/>
        <n v="16"/>
        <n v="14"/>
        <n v="11"/>
        <n v="24"/>
        <n v="18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05.73512662037" backgroundQuery="1" missingItemsLimit="0" createdVersion="6" refreshedVersion="8" minRefreshableVersion="3" recordCount="182" xr:uid="{7A9F1AEF-7F07-4072-81DB-3CE9A3858F19}">
  <cacheSource type="external" connectionId="29"/>
  <cacheFields count="3">
    <cacheField name="Age_Group_7" numFmtId="0">
      <sharedItems count="13">
        <s v="50-54"/>
        <s v="35-39"/>
        <s v="0-14"/>
        <s v="20-24"/>
        <s v="60-64"/>
        <s v="65 and over"/>
        <s v="25-29"/>
        <s v="40-44"/>
        <s v="15-19"/>
        <s v="45-49"/>
        <s v="55-59"/>
        <s v="Not Stated"/>
        <s v="30-34"/>
      </sharedItems>
    </cacheField>
    <cacheField name="PCF_Category_1" numFmtId="0">
      <sharedItems count="18">
        <s v="Automobile Right-Of-Way"/>
        <s v="Driving Or Bicycling Under Influence Of Alcohol Or Drug"/>
        <s v="Following Too Closely"/>
        <s v="Improper Passing"/>
        <s v="Improper Turning"/>
        <s v="NOT STATED"/>
        <s v="Other Hazardous Violation"/>
        <s v="Other Improper Driving"/>
        <s v="Traffic Signals And Signs"/>
        <s v="Unsafe Lane Change"/>
        <s v="Unsafe Speed"/>
        <s v="Unsafe Starting Or Backing"/>
        <s v="Wrong Side Of Road"/>
        <s v="Other Equipment"/>
        <s v="Pedestrian Right-Of-Way"/>
        <s v="Unknown"/>
        <s v="Impeding Traffic"/>
        <s v="Pedestrian Violation"/>
      </sharedItems>
    </cacheField>
    <cacheField name="Count" numFmtId="0">
      <sharedItems containsSemiMixedTypes="0" containsString="0" containsNumber="1" containsInteger="1" minValue="1" maxValue="48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08.279792476853" backgroundQuery="1" missingItemsLimit="0" createdVersion="6" refreshedVersion="8" minRefreshableVersion="3" recordCount="104" xr:uid="{4D6F3AB1-3FD8-40CB-8D0B-70F0999C021C}">
  <cacheSource type="external" connectionId="31"/>
  <cacheFields count="4">
    <cacheField name="Collision_Year" numFmtId="0">
      <sharedItems containsSemiMixedTypes="0" containsString="0" containsNumber="1" containsInteger="1" minValue="2017" maxValue="2021" count="5">
        <n v="2017"/>
        <n v="2019"/>
        <n v="2020"/>
        <n v="2021"/>
        <n v="2018"/>
      </sharedItems>
    </cacheField>
    <cacheField name="Age_Group_1" numFmtId="0">
      <sharedItems count="11">
        <s v="15-24"/>
        <s v="5-14"/>
        <s v="65-74"/>
        <s v="75-84"/>
        <s v="45-54"/>
        <s v="Not stated"/>
        <s v="35-44"/>
        <s v="25-34"/>
        <s v="85 and over"/>
        <s v="0-4"/>
        <s v="55-64"/>
      </sharedItems>
    </cacheField>
    <cacheField name="Severity_Group_2" numFmtId="0">
      <sharedItems count="2">
        <s v="Killed"/>
        <s v="Injured"/>
      </sharedItems>
    </cacheField>
    <cacheField name="Count" numFmtId="0">
      <sharedItems containsSemiMixedTypes="0" containsString="0" containsNumber="1" containsInteger="1" minValue="1" maxValue="244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08.341467824073" backgroundQuery="1" missingItemsLimit="0" createdVersion="6" refreshedVersion="8" minRefreshableVersion="3" recordCount="1" xr:uid="{FBB96881-03A2-45BB-AD1D-C78A045A5C7D}">
  <cacheSource type="external" connectionId="36"/>
  <cacheFields count="5">
    <cacheField name="Collision_Year" numFmtId="0">
      <sharedItems containsSemiMixedTypes="0" containsString="0" containsNumber="1" containsInteger="1" minValue="2021" maxValue="2021" count="1">
        <n v="2021"/>
      </sharedItems>
    </cacheField>
    <cacheField name="Fatal Crashes Sum" numFmtId="0">
      <sharedItems containsSemiMixedTypes="0" containsString="0" containsNumber="1" containsInteger="1" minValue="4161" maxValue="4161" count="1">
        <n v="4161"/>
      </sharedItems>
    </cacheField>
    <cacheField name="Injury Crashes Sum" numFmtId="0">
      <sharedItems containsSemiMixedTypes="0" containsString="0" containsNumber="1" containsInteger="1" minValue="157875" maxValue="157875" count="1">
        <n v="157875"/>
      </sharedItems>
    </cacheField>
    <cacheField name="Killed Victims Sum" numFmtId="0">
      <sharedItems containsSemiMixedTypes="0" containsString="0" containsNumber="1" containsInteger="1" minValue="4477" maxValue="4477" count="1">
        <n v="4477"/>
      </sharedItems>
    </cacheField>
    <cacheField name="Injured Victims Sum" numFmtId="0">
      <sharedItems containsSemiMixedTypes="0" containsString="0" containsNumber="1" containsInteger="1" minValue="225109" maxValue="225109" count="1">
        <n v="225109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17.407357523145" backgroundQuery="1" missingItemsLimit="0" createdVersion="6" refreshedVersion="8" minRefreshableVersion="3" recordCount="30" xr:uid="{06E4632E-ECFD-41A1-9C4F-72A4C08C70AE}">
  <cacheSource type="external" connectionId="33"/>
  <cacheFields count="7">
    <cacheField name="year" numFmtId="0">
      <sharedItems containsSemiMixedTypes="0" containsString="0" containsNumber="1" containsInteger="1" minValue="2017" maxValue="2021" count="5">
        <n v="2020"/>
        <n v="2021"/>
        <n v="2019"/>
        <n v="2018"/>
        <n v="2017"/>
      </sharedItems>
    </cacheField>
    <cacheField name="holiday_name" numFmtId="0">
      <sharedItems count="6">
        <s v="Memorial Day"/>
        <s v="Fourth of July"/>
        <s v="Thanksgiving"/>
        <s v="Christmas"/>
        <s v="Labor Day"/>
        <s v="New Year"/>
      </sharedItems>
    </cacheField>
    <cacheField name="Killed Count" numFmtId="0">
      <sharedItems containsSemiMixedTypes="0" containsString="0" containsNumber="1" containsInteger="1" minValue="4" maxValue="78" count="24">
        <n v="35"/>
        <n v="52"/>
        <n v="36"/>
        <n v="42"/>
        <n v="59"/>
        <n v="55"/>
        <n v="46"/>
        <n v="37"/>
        <n v="11"/>
        <n v="61"/>
        <n v="44"/>
        <n v="43"/>
        <n v="4"/>
        <n v="56"/>
        <n v="24"/>
        <n v="48"/>
        <n v="54"/>
        <n v="41"/>
        <n v="45"/>
        <n v="19"/>
        <n v="57"/>
        <n v="78"/>
        <n v="40"/>
        <n v="39"/>
      </sharedItems>
    </cacheField>
    <cacheField name="Injured Count" numFmtId="0">
      <sharedItems containsSemiMixedTypes="0" containsString="0" containsNumber="1" containsInteger="1" minValue="537" maxValue="3044" count="30">
        <n v="1478"/>
        <n v="2218"/>
        <n v="1257"/>
        <n v="2157"/>
        <n v="2781"/>
        <n v="2147"/>
        <n v="2701"/>
        <n v="2053"/>
        <n v="537"/>
        <n v="2372"/>
        <n v="1398"/>
        <n v="2213"/>
        <n v="674"/>
        <n v="1404"/>
        <n v="1104"/>
        <n v="2344"/>
        <n v="2050"/>
        <n v="2303"/>
        <n v="2188"/>
        <n v="3044"/>
        <n v="2240"/>
        <n v="804"/>
        <n v="2742"/>
        <n v="2896"/>
        <n v="2741"/>
        <n v="1807"/>
        <n v="2131"/>
        <n v="1862"/>
        <n v="1796"/>
        <n v="2232"/>
      </sharedItems>
    </cacheField>
    <cacheField name="Start" numFmtId="0">
      <sharedItems containsSemiMixedTypes="0" containsNonDate="0" containsDate="1" containsString="0" minDate="2016-12-30T00:00:00" maxDate="2021-12-25T00:00:00" count="30">
        <d v="2020-05-22T00:00:00"/>
        <d v="2021-07-02T00:00:00"/>
        <d v="2020-07-03T00:00:00"/>
        <d v="2021-05-28T00:00:00"/>
        <d v="2019-07-03T00:00:00"/>
        <d v="2020-11-25T00:00:00"/>
        <d v="2019-11-27T00:00:00"/>
        <d v="2019-05-24T00:00:00"/>
        <d v="2019-12-24T00:00:00"/>
        <d v="2021-11-24T00:00:00"/>
        <d v="2020-12-24T00:00:00"/>
        <d v="2021-09-03T00:00:00"/>
        <d v="2019-12-31T00:00:00"/>
        <d v="2020-12-31T00:00:00"/>
        <d v="2021-12-24T00:00:00"/>
        <d v="2019-08-30T00:00:00"/>
        <d v="2020-09-04T00:00:00"/>
        <d v="2018-12-28T00:00:00"/>
        <d v="2018-05-25T00:00:00"/>
        <d v="2017-06-30T00:00:00"/>
        <d v="2017-05-26T00:00:00"/>
        <d v="2018-07-03T00:00:00"/>
        <d v="2018-12-21T00:00:00"/>
        <d v="2018-11-21T00:00:00"/>
        <d v="2017-11-22T00:00:00"/>
        <d v="2017-12-22T00:00:00"/>
        <d v="2018-08-31T00:00:00"/>
        <d v="2016-12-30T00:00:00"/>
        <d v="2017-12-29T00:00:00"/>
        <d v="2017-09-01T00:00:00"/>
      </sharedItems>
    </cacheField>
    <cacheField name="End" numFmtId="0">
      <sharedItems containsSemiMixedTypes="0" containsNonDate="0" containsDate="1" containsString="0" minDate="2017-01-02T00:00:00" maxDate="2021-12-27T00:00:00" count="30">
        <d v="2020-05-25T00:00:00"/>
        <d v="2021-07-05T00:00:00"/>
        <d v="2020-07-05T00:00:00"/>
        <d v="2021-05-31T00:00:00"/>
        <d v="2019-07-07T00:00:00"/>
        <d v="2020-11-29T00:00:00"/>
        <d v="2019-12-01T00:00:00"/>
        <d v="2019-05-27T00:00:00"/>
        <d v="2019-12-25T00:00:00"/>
        <d v="2021-11-28T00:00:00"/>
        <d v="2020-12-27T00:00:00"/>
        <d v="2021-09-06T00:00:00"/>
        <d v="2020-01-01T00:00:00"/>
        <d v="2021-01-03T00:00:00"/>
        <d v="2021-12-26T00:00:00"/>
        <d v="2019-09-02T00:00:00"/>
        <d v="2020-09-07T00:00:00"/>
        <d v="2019-01-01T00:00:00"/>
        <d v="2018-05-28T00:00:00"/>
        <d v="2017-07-04T00:00:00"/>
        <d v="2017-05-29T00:00:00"/>
        <d v="2018-07-04T00:00:00"/>
        <d v="2018-12-25T00:00:00"/>
        <d v="2018-11-25T00:00:00"/>
        <d v="2017-11-26T00:00:00"/>
        <d v="2017-12-25T00:00:00"/>
        <d v="2018-09-03T00:00:00"/>
        <d v="2017-01-02T00:00:00"/>
        <d v="2018-01-01T00:00:00"/>
        <d v="2017-09-04T00:00:00"/>
      </sharedItems>
    </cacheField>
    <cacheField name="Duration" numFmtId="0">
      <sharedItems containsSemiMixedTypes="0" containsString="0" containsNumber="1" minValue="1.25" maxValue="4.25" count="4">
        <n v="3.25"/>
        <n v="2.25"/>
        <n v="4.25"/>
        <n v="1.2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17.408534374998" backgroundQuery="1" missingItemsLimit="0" createdVersion="6" refreshedVersion="8" minRefreshableVersion="3" recordCount="30" xr:uid="{7636A783-BB99-4CEE-B0D6-977C54CACDEC}">
  <cacheSource type="external" connectionId="35"/>
  <cacheFields count="7">
    <cacheField name="year" numFmtId="0">
      <sharedItems containsSemiMixedTypes="0" containsString="0" containsNumber="1" containsInteger="1" minValue="2017" maxValue="2021" count="5">
        <n v="2019"/>
        <n v="2020"/>
        <n v="2021"/>
        <n v="2017"/>
        <n v="2018"/>
      </sharedItems>
    </cacheField>
    <cacheField name="holiday_name" numFmtId="0">
      <sharedItems count="6">
        <s v="Memorial Day"/>
        <s v="Fourth of July"/>
        <s v="Thanksgiving"/>
        <s v="Christmas"/>
        <s v="New Year"/>
        <s v="Labor Day"/>
      </sharedItems>
    </cacheField>
    <cacheField name="Killed" numFmtId="0">
      <sharedItems containsSemiMixedTypes="0" containsString="0" containsNumber="1" containsInteger="1" minValue="1" maxValue="34" count="19">
        <n v="15"/>
        <n v="20"/>
        <n v="27"/>
        <n v="19"/>
        <n v="16"/>
        <n v="29"/>
        <n v="4"/>
        <n v="30"/>
        <n v="5"/>
        <n v="24"/>
        <n v="12"/>
        <n v="1"/>
        <n v="22"/>
        <n v="26"/>
        <n v="34"/>
        <n v="23"/>
        <n v="10"/>
        <n v="17"/>
        <n v="11"/>
      </sharedItems>
    </cacheField>
    <cacheField name="Injured" numFmtId="0">
      <sharedItems containsSemiMixedTypes="0" containsString="0" containsNumber="1" containsInteger="1" minValue="95" maxValue="458" count="28">
        <n v="319"/>
        <n v="254"/>
        <n v="409"/>
        <n v="427"/>
        <n v="392"/>
        <n v="238"/>
        <n v="453"/>
        <n v="348"/>
        <n v="95"/>
        <n v="372"/>
        <n v="233"/>
        <n v="219"/>
        <n v="159"/>
        <n v="421"/>
        <n v="373"/>
        <n v="330"/>
        <n v="290"/>
        <n v="322"/>
        <n v="438"/>
        <n v="335"/>
        <n v="423"/>
        <n v="458"/>
        <n v="343"/>
        <n v="130"/>
        <n v="393"/>
        <n v="310"/>
        <n v="388"/>
        <n v="328"/>
      </sharedItems>
    </cacheField>
    <cacheField name="Start" numFmtId="0">
      <sharedItems containsSemiMixedTypes="0" containsNonDate="0" containsDate="1" containsString="0" minDate="2016-12-30T00:00:00" maxDate="2021-12-25T00:00:00" count="30">
        <d v="2019-05-24T00:00:00"/>
        <d v="2020-05-22T00:00:00"/>
        <d v="2019-07-03T00:00:00"/>
        <d v="2021-05-28T00:00:00"/>
        <d v="2019-11-27T00:00:00"/>
        <d v="2020-07-03T00:00:00"/>
        <d v="2021-07-02T00:00:00"/>
        <d v="2020-11-25T00:00:00"/>
        <d v="2019-12-24T00:00:00"/>
        <d v="2018-12-28T00:00:00"/>
        <d v="2021-12-24T00:00:00"/>
        <d v="2021-11-24T00:00:00"/>
        <d v="2020-12-24T00:00:00"/>
        <d v="2019-12-31T00:00:00"/>
        <d v="2021-09-03T00:00:00"/>
        <d v="2019-08-30T00:00:00"/>
        <d v="2020-09-04T00:00:00"/>
        <d v="2020-12-31T00:00:00"/>
        <d v="2017-05-26T00:00:00"/>
        <d v="2017-06-30T00:00:00"/>
        <d v="2017-11-22T00:00:00"/>
        <d v="2017-12-22T00:00:00"/>
        <d v="2018-11-21T00:00:00"/>
        <d v="2018-12-21T00:00:00"/>
        <d v="2018-05-25T00:00:00"/>
        <d v="2018-07-03T00:00:00"/>
        <d v="2018-08-31T00:00:00"/>
        <d v="2016-12-30T00:00:00"/>
        <d v="2017-09-01T00:00:00"/>
        <d v="2017-12-29T00:00:00"/>
      </sharedItems>
    </cacheField>
    <cacheField name="End" numFmtId="0">
      <sharedItems containsSemiMixedTypes="0" containsNonDate="0" containsDate="1" containsString="0" minDate="2017-01-02T00:00:00" maxDate="2021-12-27T00:00:00" count="30">
        <d v="2019-05-27T00:00:00"/>
        <d v="2020-05-25T00:00:00"/>
        <d v="2019-07-07T00:00:00"/>
        <d v="2021-05-31T00:00:00"/>
        <d v="2019-12-01T00:00:00"/>
        <d v="2020-07-05T00:00:00"/>
        <d v="2021-07-05T00:00:00"/>
        <d v="2020-11-29T00:00:00"/>
        <d v="2019-12-25T00:00:00"/>
        <d v="2019-01-01T00:00:00"/>
        <d v="2021-12-26T00:00:00"/>
        <d v="2021-11-28T00:00:00"/>
        <d v="2020-12-27T00:00:00"/>
        <d v="2020-01-01T00:00:00"/>
        <d v="2021-09-06T00:00:00"/>
        <d v="2019-09-02T00:00:00"/>
        <d v="2020-09-07T00:00:00"/>
        <d v="2021-01-03T00:00:00"/>
        <d v="2017-05-29T00:00:00"/>
        <d v="2017-07-04T00:00:00"/>
        <d v="2017-11-26T00:00:00"/>
        <d v="2017-12-25T00:00:00"/>
        <d v="2018-11-25T00:00:00"/>
        <d v="2018-12-25T00:00:00"/>
        <d v="2018-05-28T00:00:00"/>
        <d v="2018-07-04T00:00:00"/>
        <d v="2018-09-03T00:00:00"/>
        <d v="2017-01-02T00:00:00"/>
        <d v="2017-09-04T00:00:00"/>
        <d v="2018-01-01T00:00:00"/>
      </sharedItems>
    </cacheField>
    <cacheField name="Duration" numFmtId="0">
      <sharedItems containsSemiMixedTypes="0" containsString="0" containsNumber="1" minValue="1.25" maxValue="4.25" count="4">
        <n v="3.25"/>
        <n v="4.25"/>
        <n v="2.25"/>
        <n v="1.2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17.410680208333" backgroundQuery="1" missingItemsLimit="0" createdVersion="6" refreshedVersion="8" minRefreshableVersion="3" recordCount="120" xr:uid="{141C2359-3D87-4B55-B8A7-E6655D9E6745}">
  <cacheSource type="external" connectionId="25"/>
  <cacheFields count="4">
    <cacheField name="Collision_Year" numFmtId="0">
      <sharedItems containsSemiMixedTypes="0" containsString="0" containsNumber="1" containsInteger="1" minValue="2017" maxValue="2021" count="5">
        <n v="2018"/>
        <n v="2017"/>
        <n v="2021"/>
        <n v="2020"/>
        <n v="2019"/>
      </sharedItems>
    </cacheField>
    <cacheField name="Collision_Date" numFmtId="0">
      <sharedItems count="12">
        <s v="February"/>
        <s v="April"/>
        <s v="December"/>
        <s v="September"/>
        <s v="June"/>
        <s v="July"/>
        <s v="November"/>
        <s v="August"/>
        <s v="March"/>
        <s v="October"/>
        <s v="May"/>
        <s v="January"/>
      </sharedItems>
    </cacheField>
    <cacheField name="Severity_Group_1" numFmtId="0">
      <sharedItems count="2">
        <s v="Injury"/>
        <s v="Fatal"/>
      </sharedItems>
    </cacheField>
    <cacheField name="Count" numFmtId="0">
      <sharedItems containsSemiMixedTypes="0" containsString="0" containsNumber="1" containsInteger="1" minValue="20" maxValue="153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rrell, Leslie@CHP" refreshedDate="45219.699730671295" backgroundQuery="1" missingItemsLimit="0" createdVersion="6" refreshedVersion="8" minRefreshableVersion="3" recordCount="203" xr:uid="{A087830B-7622-4055-8A9E-67351996B31B}">
  <cacheSource type="external" connectionId="20"/>
  <cacheFields count="4">
    <cacheField name="Collision_Year" numFmtId="0">
      <sharedItems containsSemiMixedTypes="0" containsString="0" containsNumber="1" containsInteger="1" minValue="2019" maxValue="2021" count="3">
        <n v="2019"/>
        <n v="2020"/>
        <n v="2021"/>
      </sharedItems>
    </cacheField>
    <cacheField name="Severity_Group_2" numFmtId="0">
      <sharedItems count="2">
        <s v="Injured"/>
        <s v="Killed"/>
      </sharedItems>
    </cacheField>
    <cacheField name="County_Name" numFmtId="0">
      <sharedItems count="58">
        <s v="Los Angeles"/>
        <s v="San Joaquin"/>
        <s v="Santa Clara"/>
        <s v="Solano"/>
        <s v="Sonoma"/>
        <s v="Tuolumne"/>
        <s v="Marin"/>
        <s v="Del Norte"/>
        <s v="Humboldt"/>
        <s v="Imperial"/>
        <s v="Lake"/>
        <s v="Lassen"/>
        <s v="Madera"/>
        <s v="Nevada"/>
        <s v="San Benito"/>
        <s v="Trinity"/>
        <s v="Kern"/>
        <s v="Riverside"/>
        <s v="Alameda"/>
        <s v="Inyo"/>
        <s v="Kings"/>
        <s v="Butte"/>
        <s v="Orange"/>
        <s v="San Diego"/>
        <s v="Calaveras"/>
        <s v="Santa Barbara"/>
        <s v="Ventura"/>
        <s v="El Dorado"/>
        <s v="Glenn"/>
        <s v="Mendocino"/>
        <s v="Yolo"/>
        <s v="Sutter"/>
        <s v="San Bernardino"/>
        <s v="San Luis Obispo"/>
        <s v="Santa Cruz"/>
        <s v="Siskiyou"/>
        <s v="Stanislaus"/>
        <s v="Tulare"/>
        <s v="Fresno"/>
        <s v="Contra Costa"/>
        <s v="Modoc"/>
        <s v="Sacramento"/>
        <s v="San Mateo"/>
        <s v="Shasta"/>
        <s v="Sierra"/>
        <s v="Merced"/>
        <s v="Napa"/>
        <s v="Mariposa"/>
        <s v="Monterey"/>
        <s v="Plumas"/>
        <s v="Tehama"/>
        <s v="Yuba"/>
        <s v="Alpine"/>
        <s v="San Francisco"/>
        <s v="Amador"/>
        <s v="Colusa"/>
        <s v="Mono"/>
        <s v="Placer"/>
      </sharedItems>
    </cacheField>
    <cacheField name="Count" numFmtId="0">
      <sharedItems containsSemiMixedTypes="0" containsString="0" containsNumber="1" containsInteger="1" minValue="1" maxValue="106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0">
  <r>
    <x v="0"/>
    <x v="0"/>
    <x v="0"/>
    <n v="1325"/>
  </r>
  <r>
    <x v="0"/>
    <x v="1"/>
    <x v="0"/>
    <n v="967"/>
  </r>
  <r>
    <x v="0"/>
    <x v="2"/>
    <x v="0"/>
    <n v="1393"/>
  </r>
  <r>
    <x v="0"/>
    <x v="3"/>
    <x v="0"/>
    <n v="1129"/>
  </r>
  <r>
    <x v="0"/>
    <x v="4"/>
    <x v="0"/>
    <n v="874"/>
  </r>
  <r>
    <x v="0"/>
    <x v="5"/>
    <x v="0"/>
    <n v="1056"/>
  </r>
  <r>
    <x v="0"/>
    <x v="6"/>
    <x v="0"/>
    <n v="1336"/>
  </r>
  <r>
    <x v="0"/>
    <x v="7"/>
    <x v="0"/>
    <n v="1396"/>
  </r>
  <r>
    <x v="0"/>
    <x v="8"/>
    <x v="0"/>
    <n v="1223"/>
  </r>
  <r>
    <x v="0"/>
    <x v="8"/>
    <x v="1"/>
    <n v="79"/>
  </r>
  <r>
    <x v="0"/>
    <x v="9"/>
    <x v="0"/>
    <n v="932"/>
  </r>
  <r>
    <x v="0"/>
    <x v="10"/>
    <x v="0"/>
    <n v="1164"/>
  </r>
  <r>
    <x v="0"/>
    <x v="5"/>
    <x v="1"/>
    <n v="86"/>
  </r>
  <r>
    <x v="0"/>
    <x v="11"/>
    <x v="0"/>
    <n v="959"/>
  </r>
  <r>
    <x v="0"/>
    <x v="2"/>
    <x v="1"/>
    <n v="111"/>
  </r>
  <r>
    <x v="0"/>
    <x v="4"/>
    <x v="1"/>
    <n v="65"/>
  </r>
  <r>
    <x v="0"/>
    <x v="10"/>
    <x v="1"/>
    <n v="83"/>
  </r>
  <r>
    <x v="0"/>
    <x v="9"/>
    <x v="1"/>
    <n v="63"/>
  </r>
  <r>
    <x v="0"/>
    <x v="7"/>
    <x v="1"/>
    <n v="93"/>
  </r>
  <r>
    <x v="0"/>
    <x v="3"/>
    <x v="1"/>
    <n v="77"/>
  </r>
  <r>
    <x v="0"/>
    <x v="0"/>
    <x v="1"/>
    <n v="110"/>
  </r>
  <r>
    <x v="0"/>
    <x v="1"/>
    <x v="1"/>
    <n v="70"/>
  </r>
  <r>
    <x v="0"/>
    <x v="11"/>
    <x v="1"/>
    <n v="61"/>
  </r>
  <r>
    <x v="0"/>
    <x v="6"/>
    <x v="1"/>
    <n v="96"/>
  </r>
  <r>
    <x v="1"/>
    <x v="3"/>
    <x v="0"/>
    <n v="1108"/>
  </r>
  <r>
    <x v="1"/>
    <x v="1"/>
    <x v="0"/>
    <n v="931"/>
  </r>
  <r>
    <x v="1"/>
    <x v="8"/>
    <x v="0"/>
    <n v="1192"/>
  </r>
  <r>
    <x v="1"/>
    <x v="2"/>
    <x v="0"/>
    <n v="1332"/>
  </r>
  <r>
    <x v="1"/>
    <x v="6"/>
    <x v="0"/>
    <n v="1368"/>
  </r>
  <r>
    <x v="1"/>
    <x v="7"/>
    <x v="0"/>
    <n v="1413"/>
  </r>
  <r>
    <x v="1"/>
    <x v="5"/>
    <x v="0"/>
    <n v="1080"/>
  </r>
  <r>
    <x v="1"/>
    <x v="4"/>
    <x v="0"/>
    <n v="890"/>
  </r>
  <r>
    <x v="1"/>
    <x v="9"/>
    <x v="0"/>
    <n v="888"/>
  </r>
  <r>
    <x v="1"/>
    <x v="10"/>
    <x v="0"/>
    <n v="1133"/>
  </r>
  <r>
    <x v="1"/>
    <x v="0"/>
    <x v="0"/>
    <n v="1230"/>
  </r>
  <r>
    <x v="1"/>
    <x v="3"/>
    <x v="1"/>
    <n v="79"/>
  </r>
  <r>
    <x v="1"/>
    <x v="1"/>
    <x v="1"/>
    <n v="60"/>
  </r>
  <r>
    <x v="1"/>
    <x v="8"/>
    <x v="1"/>
    <n v="84"/>
  </r>
  <r>
    <x v="1"/>
    <x v="11"/>
    <x v="0"/>
    <n v="968"/>
  </r>
  <r>
    <x v="1"/>
    <x v="5"/>
    <x v="1"/>
    <n v="86"/>
  </r>
  <r>
    <x v="1"/>
    <x v="6"/>
    <x v="1"/>
    <n v="118"/>
  </r>
  <r>
    <x v="1"/>
    <x v="11"/>
    <x v="1"/>
    <n v="79"/>
  </r>
  <r>
    <x v="1"/>
    <x v="4"/>
    <x v="1"/>
    <n v="80"/>
  </r>
  <r>
    <x v="1"/>
    <x v="0"/>
    <x v="1"/>
    <n v="91"/>
  </r>
  <r>
    <x v="1"/>
    <x v="7"/>
    <x v="1"/>
    <n v="89"/>
  </r>
  <r>
    <x v="2"/>
    <x v="0"/>
    <x v="0"/>
    <n v="1332"/>
  </r>
  <r>
    <x v="2"/>
    <x v="0"/>
    <x v="1"/>
    <n v="94"/>
  </r>
  <r>
    <x v="1"/>
    <x v="10"/>
    <x v="1"/>
    <n v="89"/>
  </r>
  <r>
    <x v="1"/>
    <x v="2"/>
    <x v="1"/>
    <n v="110"/>
  </r>
  <r>
    <x v="1"/>
    <x v="9"/>
    <x v="1"/>
    <n v="61"/>
  </r>
  <r>
    <x v="3"/>
    <x v="0"/>
    <x v="0"/>
    <n v="1248"/>
  </r>
  <r>
    <x v="3"/>
    <x v="10"/>
    <x v="0"/>
    <n v="1260"/>
  </r>
  <r>
    <x v="3"/>
    <x v="3"/>
    <x v="0"/>
    <n v="770"/>
  </r>
  <r>
    <x v="3"/>
    <x v="4"/>
    <x v="0"/>
    <n v="667"/>
  </r>
  <r>
    <x v="3"/>
    <x v="6"/>
    <x v="0"/>
    <n v="916"/>
  </r>
  <r>
    <x v="3"/>
    <x v="2"/>
    <x v="0"/>
    <n v="949"/>
  </r>
  <r>
    <x v="3"/>
    <x v="7"/>
    <x v="0"/>
    <n v="918"/>
  </r>
  <r>
    <x v="3"/>
    <x v="9"/>
    <x v="0"/>
    <n v="570"/>
  </r>
  <r>
    <x v="3"/>
    <x v="1"/>
    <x v="0"/>
    <n v="565"/>
  </r>
  <r>
    <x v="3"/>
    <x v="3"/>
    <x v="1"/>
    <n v="75"/>
  </r>
  <r>
    <x v="3"/>
    <x v="0"/>
    <x v="1"/>
    <n v="107"/>
  </r>
  <r>
    <x v="3"/>
    <x v="11"/>
    <x v="0"/>
    <n v="429"/>
  </r>
  <r>
    <x v="3"/>
    <x v="5"/>
    <x v="0"/>
    <n v="671"/>
  </r>
  <r>
    <x v="3"/>
    <x v="8"/>
    <x v="0"/>
    <n v="792"/>
  </r>
  <r>
    <x v="3"/>
    <x v="7"/>
    <x v="1"/>
    <n v="108"/>
  </r>
  <r>
    <x v="3"/>
    <x v="4"/>
    <x v="1"/>
    <n v="87"/>
  </r>
  <r>
    <x v="3"/>
    <x v="5"/>
    <x v="1"/>
    <n v="74"/>
  </r>
  <r>
    <x v="3"/>
    <x v="1"/>
    <x v="1"/>
    <n v="80"/>
  </r>
  <r>
    <x v="3"/>
    <x v="8"/>
    <x v="1"/>
    <n v="98"/>
  </r>
  <r>
    <x v="3"/>
    <x v="10"/>
    <x v="1"/>
    <n v="91"/>
  </r>
  <r>
    <x v="3"/>
    <x v="6"/>
    <x v="1"/>
    <n v="98"/>
  </r>
  <r>
    <x v="3"/>
    <x v="2"/>
    <x v="1"/>
    <n v="107"/>
  </r>
  <r>
    <x v="3"/>
    <x v="9"/>
    <x v="1"/>
    <n v="66"/>
  </r>
  <r>
    <x v="3"/>
    <x v="11"/>
    <x v="1"/>
    <n v="47"/>
  </r>
  <r>
    <x v="2"/>
    <x v="10"/>
    <x v="0"/>
    <n v="1176"/>
  </r>
  <r>
    <x v="2"/>
    <x v="10"/>
    <x v="1"/>
    <n v="83"/>
  </r>
  <r>
    <x v="4"/>
    <x v="5"/>
    <x v="0"/>
    <n v="791"/>
  </r>
  <r>
    <x v="4"/>
    <x v="9"/>
    <x v="0"/>
    <n v="704"/>
  </r>
  <r>
    <x v="4"/>
    <x v="7"/>
    <x v="0"/>
    <n v="1069"/>
  </r>
  <r>
    <x v="4"/>
    <x v="6"/>
    <x v="1"/>
    <n v="118"/>
  </r>
  <r>
    <x v="4"/>
    <x v="8"/>
    <x v="0"/>
    <n v="888"/>
  </r>
  <r>
    <x v="4"/>
    <x v="4"/>
    <x v="0"/>
    <n v="741"/>
  </r>
  <r>
    <x v="4"/>
    <x v="3"/>
    <x v="0"/>
    <n v="686"/>
  </r>
  <r>
    <x v="4"/>
    <x v="3"/>
    <x v="1"/>
    <n v="95"/>
  </r>
  <r>
    <x v="4"/>
    <x v="11"/>
    <x v="0"/>
    <n v="702"/>
  </r>
  <r>
    <x v="4"/>
    <x v="6"/>
    <x v="0"/>
    <n v="1065"/>
  </r>
  <r>
    <x v="4"/>
    <x v="9"/>
    <x v="1"/>
    <n v="78"/>
  </r>
  <r>
    <x v="4"/>
    <x v="1"/>
    <x v="0"/>
    <n v="697"/>
  </r>
  <r>
    <x v="4"/>
    <x v="2"/>
    <x v="0"/>
    <n v="1003"/>
  </r>
  <r>
    <x v="4"/>
    <x v="10"/>
    <x v="0"/>
    <n v="698"/>
  </r>
  <r>
    <x v="4"/>
    <x v="0"/>
    <x v="0"/>
    <n v="794"/>
  </r>
  <r>
    <x v="4"/>
    <x v="2"/>
    <x v="1"/>
    <n v="110"/>
  </r>
  <r>
    <x v="4"/>
    <x v="10"/>
    <x v="1"/>
    <n v="84"/>
  </r>
  <r>
    <x v="4"/>
    <x v="7"/>
    <x v="1"/>
    <n v="104"/>
  </r>
  <r>
    <x v="2"/>
    <x v="3"/>
    <x v="1"/>
    <n v="79"/>
  </r>
  <r>
    <x v="2"/>
    <x v="3"/>
    <x v="0"/>
    <n v="1201"/>
  </r>
  <r>
    <x v="4"/>
    <x v="4"/>
    <x v="1"/>
    <n v="117"/>
  </r>
  <r>
    <x v="4"/>
    <x v="1"/>
    <x v="1"/>
    <n v="68"/>
  </r>
  <r>
    <x v="4"/>
    <x v="8"/>
    <x v="1"/>
    <n v="106"/>
  </r>
  <r>
    <x v="4"/>
    <x v="0"/>
    <x v="1"/>
    <n v="99"/>
  </r>
  <r>
    <x v="4"/>
    <x v="5"/>
    <x v="1"/>
    <n v="96"/>
  </r>
  <r>
    <x v="4"/>
    <x v="11"/>
    <x v="1"/>
    <n v="93"/>
  </r>
  <r>
    <x v="2"/>
    <x v="11"/>
    <x v="1"/>
    <n v="69"/>
  </r>
  <r>
    <x v="2"/>
    <x v="11"/>
    <x v="0"/>
    <n v="1030"/>
  </r>
  <r>
    <x v="2"/>
    <x v="1"/>
    <x v="0"/>
    <n v="1061"/>
  </r>
  <r>
    <x v="2"/>
    <x v="1"/>
    <x v="1"/>
    <n v="71"/>
  </r>
  <r>
    <x v="2"/>
    <x v="9"/>
    <x v="1"/>
    <n v="78"/>
  </r>
  <r>
    <x v="2"/>
    <x v="9"/>
    <x v="0"/>
    <n v="909"/>
  </r>
  <r>
    <x v="2"/>
    <x v="4"/>
    <x v="0"/>
    <n v="965"/>
  </r>
  <r>
    <x v="2"/>
    <x v="4"/>
    <x v="1"/>
    <n v="53"/>
  </r>
  <r>
    <x v="2"/>
    <x v="5"/>
    <x v="0"/>
    <n v="1043"/>
  </r>
  <r>
    <x v="2"/>
    <x v="5"/>
    <x v="1"/>
    <n v="68"/>
  </r>
  <r>
    <x v="2"/>
    <x v="8"/>
    <x v="0"/>
    <n v="1111"/>
  </r>
  <r>
    <x v="2"/>
    <x v="8"/>
    <x v="1"/>
    <n v="91"/>
  </r>
  <r>
    <x v="2"/>
    <x v="7"/>
    <x v="0"/>
    <n v="1365"/>
  </r>
  <r>
    <x v="2"/>
    <x v="7"/>
    <x v="1"/>
    <n v="92"/>
  </r>
  <r>
    <x v="2"/>
    <x v="6"/>
    <x v="0"/>
    <n v="1303"/>
  </r>
  <r>
    <x v="2"/>
    <x v="6"/>
    <x v="1"/>
    <n v="87"/>
  </r>
  <r>
    <x v="2"/>
    <x v="2"/>
    <x v="1"/>
    <n v="99"/>
  </r>
  <r>
    <x v="2"/>
    <x v="2"/>
    <x v="0"/>
    <n v="1386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">
  <r>
    <x v="0"/>
    <x v="0"/>
    <x v="0"/>
  </r>
  <r>
    <x v="1"/>
    <x v="0"/>
    <x v="1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0">
  <r>
    <x v="0"/>
    <x v="0"/>
    <x v="0"/>
    <n v="840"/>
  </r>
  <r>
    <x v="0"/>
    <x v="1"/>
    <x v="0"/>
    <n v="857"/>
  </r>
  <r>
    <x v="0"/>
    <x v="2"/>
    <x v="0"/>
    <n v="1078"/>
  </r>
  <r>
    <x v="0"/>
    <x v="3"/>
    <x v="0"/>
    <n v="714"/>
  </r>
  <r>
    <x v="0"/>
    <x v="4"/>
    <x v="0"/>
    <n v="905"/>
  </r>
  <r>
    <x v="0"/>
    <x v="5"/>
    <x v="0"/>
    <n v="904"/>
  </r>
  <r>
    <x v="0"/>
    <x v="6"/>
    <x v="0"/>
    <n v="1169"/>
  </r>
  <r>
    <x v="0"/>
    <x v="7"/>
    <x v="0"/>
    <n v="1010"/>
  </r>
  <r>
    <x v="0"/>
    <x v="8"/>
    <x v="0"/>
    <n v="909"/>
  </r>
  <r>
    <x v="0"/>
    <x v="9"/>
    <x v="0"/>
    <n v="999"/>
  </r>
  <r>
    <x v="0"/>
    <x v="10"/>
    <x v="0"/>
    <n v="780"/>
  </r>
  <r>
    <x v="0"/>
    <x v="11"/>
    <x v="0"/>
    <n v="747"/>
  </r>
  <r>
    <x v="0"/>
    <x v="5"/>
    <x v="1"/>
    <n v="18"/>
  </r>
  <r>
    <x v="1"/>
    <x v="0"/>
    <x v="0"/>
    <n v="561"/>
  </r>
  <r>
    <x v="1"/>
    <x v="10"/>
    <x v="0"/>
    <n v="738"/>
  </r>
  <r>
    <x v="1"/>
    <x v="9"/>
    <x v="0"/>
    <n v="887"/>
  </r>
  <r>
    <x v="1"/>
    <x v="8"/>
    <x v="0"/>
    <n v="868"/>
  </r>
  <r>
    <x v="1"/>
    <x v="6"/>
    <x v="0"/>
    <n v="1073"/>
  </r>
  <r>
    <x v="1"/>
    <x v="5"/>
    <x v="0"/>
    <n v="837"/>
  </r>
  <r>
    <x v="1"/>
    <x v="3"/>
    <x v="0"/>
    <n v="625"/>
  </r>
  <r>
    <x v="1"/>
    <x v="2"/>
    <x v="0"/>
    <n v="1071"/>
  </r>
  <r>
    <x v="1"/>
    <x v="7"/>
    <x v="0"/>
    <n v="984"/>
  </r>
  <r>
    <x v="1"/>
    <x v="4"/>
    <x v="0"/>
    <n v="937"/>
  </r>
  <r>
    <x v="1"/>
    <x v="11"/>
    <x v="0"/>
    <n v="682"/>
  </r>
  <r>
    <x v="1"/>
    <x v="1"/>
    <x v="0"/>
    <n v="829"/>
  </r>
  <r>
    <x v="1"/>
    <x v="7"/>
    <x v="1"/>
    <n v="9"/>
  </r>
  <r>
    <x v="2"/>
    <x v="11"/>
    <x v="0"/>
    <n v="725"/>
  </r>
  <r>
    <x v="2"/>
    <x v="10"/>
    <x v="0"/>
    <n v="580"/>
  </r>
  <r>
    <x v="2"/>
    <x v="4"/>
    <x v="0"/>
    <n v="724"/>
  </r>
  <r>
    <x v="2"/>
    <x v="7"/>
    <x v="0"/>
    <n v="716"/>
  </r>
  <r>
    <x v="2"/>
    <x v="3"/>
    <x v="0"/>
    <n v="538"/>
  </r>
  <r>
    <x v="2"/>
    <x v="5"/>
    <x v="0"/>
    <n v="576"/>
  </r>
  <r>
    <x v="2"/>
    <x v="6"/>
    <x v="0"/>
    <n v="747"/>
  </r>
  <r>
    <x v="2"/>
    <x v="8"/>
    <x v="0"/>
    <n v="723"/>
  </r>
  <r>
    <x v="2"/>
    <x v="9"/>
    <x v="0"/>
    <n v="689"/>
  </r>
  <r>
    <x v="2"/>
    <x v="1"/>
    <x v="0"/>
    <n v="454"/>
  </r>
  <r>
    <x v="2"/>
    <x v="0"/>
    <x v="0"/>
    <n v="769"/>
  </r>
  <r>
    <x v="2"/>
    <x v="2"/>
    <x v="0"/>
    <n v="671"/>
  </r>
  <r>
    <x v="2"/>
    <x v="1"/>
    <x v="1"/>
    <n v="11"/>
  </r>
  <r>
    <x v="2"/>
    <x v="3"/>
    <x v="1"/>
    <n v="10"/>
  </r>
  <r>
    <x v="3"/>
    <x v="7"/>
    <x v="0"/>
    <n v="663"/>
  </r>
  <r>
    <x v="3"/>
    <x v="6"/>
    <x v="0"/>
    <n v="749"/>
  </r>
  <r>
    <x v="3"/>
    <x v="2"/>
    <x v="0"/>
    <n v="831"/>
  </r>
  <r>
    <x v="3"/>
    <x v="0"/>
    <x v="0"/>
    <n v="476"/>
  </r>
  <r>
    <x v="3"/>
    <x v="10"/>
    <x v="0"/>
    <n v="590"/>
  </r>
  <r>
    <x v="3"/>
    <x v="1"/>
    <x v="0"/>
    <n v="619"/>
  </r>
  <r>
    <x v="3"/>
    <x v="9"/>
    <x v="0"/>
    <n v="702"/>
  </r>
  <r>
    <x v="3"/>
    <x v="3"/>
    <x v="0"/>
    <n v="489"/>
  </r>
  <r>
    <x v="3"/>
    <x v="5"/>
    <x v="0"/>
    <n v="638"/>
  </r>
  <r>
    <x v="3"/>
    <x v="8"/>
    <x v="0"/>
    <n v="650"/>
  </r>
  <r>
    <x v="3"/>
    <x v="4"/>
    <x v="0"/>
    <n v="667"/>
  </r>
  <r>
    <x v="3"/>
    <x v="11"/>
    <x v="0"/>
    <n v="520"/>
  </r>
  <r>
    <x v="3"/>
    <x v="5"/>
    <x v="1"/>
    <n v="12"/>
  </r>
  <r>
    <x v="3"/>
    <x v="1"/>
    <x v="1"/>
    <n v="14"/>
  </r>
  <r>
    <x v="4"/>
    <x v="11"/>
    <x v="0"/>
    <n v="666"/>
  </r>
  <r>
    <x v="4"/>
    <x v="11"/>
    <x v="1"/>
    <n v="10"/>
  </r>
  <r>
    <x v="0"/>
    <x v="6"/>
    <x v="1"/>
    <n v="17"/>
  </r>
  <r>
    <x v="0"/>
    <x v="11"/>
    <x v="1"/>
    <n v="8"/>
  </r>
  <r>
    <x v="0"/>
    <x v="7"/>
    <x v="1"/>
    <n v="22"/>
  </r>
  <r>
    <x v="0"/>
    <x v="0"/>
    <x v="1"/>
    <n v="18"/>
  </r>
  <r>
    <x v="0"/>
    <x v="4"/>
    <x v="1"/>
    <n v="21"/>
  </r>
  <r>
    <x v="0"/>
    <x v="9"/>
    <x v="1"/>
    <n v="10"/>
  </r>
  <r>
    <x v="1"/>
    <x v="6"/>
    <x v="1"/>
    <n v="16"/>
  </r>
  <r>
    <x v="1"/>
    <x v="3"/>
    <x v="1"/>
    <n v="18"/>
  </r>
  <r>
    <x v="2"/>
    <x v="4"/>
    <x v="1"/>
    <n v="17"/>
  </r>
  <r>
    <x v="2"/>
    <x v="5"/>
    <x v="1"/>
    <n v="16"/>
  </r>
  <r>
    <x v="2"/>
    <x v="6"/>
    <x v="1"/>
    <n v="18"/>
  </r>
  <r>
    <x v="2"/>
    <x v="11"/>
    <x v="1"/>
    <n v="13"/>
  </r>
  <r>
    <x v="1"/>
    <x v="1"/>
    <x v="1"/>
    <n v="10"/>
  </r>
  <r>
    <x v="1"/>
    <x v="2"/>
    <x v="1"/>
    <n v="15"/>
  </r>
  <r>
    <x v="1"/>
    <x v="4"/>
    <x v="1"/>
    <n v="18"/>
  </r>
  <r>
    <x v="1"/>
    <x v="8"/>
    <x v="1"/>
    <n v="13"/>
  </r>
  <r>
    <x v="3"/>
    <x v="4"/>
    <x v="1"/>
    <n v="11"/>
  </r>
  <r>
    <x v="3"/>
    <x v="6"/>
    <x v="1"/>
    <n v="11"/>
  </r>
  <r>
    <x v="3"/>
    <x v="3"/>
    <x v="1"/>
    <n v="10"/>
  </r>
  <r>
    <x v="4"/>
    <x v="0"/>
    <x v="0"/>
    <n v="629"/>
  </r>
  <r>
    <x v="1"/>
    <x v="11"/>
    <x v="1"/>
    <n v="16"/>
  </r>
  <r>
    <x v="1"/>
    <x v="5"/>
    <x v="1"/>
    <n v="15"/>
  </r>
  <r>
    <x v="1"/>
    <x v="9"/>
    <x v="1"/>
    <n v="12"/>
  </r>
  <r>
    <x v="1"/>
    <x v="10"/>
    <x v="1"/>
    <n v="12"/>
  </r>
  <r>
    <x v="0"/>
    <x v="8"/>
    <x v="1"/>
    <n v="12"/>
  </r>
  <r>
    <x v="2"/>
    <x v="2"/>
    <x v="1"/>
    <n v="13"/>
  </r>
  <r>
    <x v="2"/>
    <x v="8"/>
    <x v="1"/>
    <n v="11"/>
  </r>
  <r>
    <x v="2"/>
    <x v="7"/>
    <x v="1"/>
    <n v="14"/>
  </r>
  <r>
    <x v="2"/>
    <x v="10"/>
    <x v="1"/>
    <n v="12"/>
  </r>
  <r>
    <x v="2"/>
    <x v="9"/>
    <x v="1"/>
    <n v="16"/>
  </r>
  <r>
    <x v="2"/>
    <x v="0"/>
    <x v="1"/>
    <n v="3"/>
  </r>
  <r>
    <x v="0"/>
    <x v="3"/>
    <x v="1"/>
    <n v="11"/>
  </r>
  <r>
    <x v="0"/>
    <x v="1"/>
    <x v="1"/>
    <n v="13"/>
  </r>
  <r>
    <x v="3"/>
    <x v="9"/>
    <x v="1"/>
    <n v="12"/>
  </r>
  <r>
    <x v="3"/>
    <x v="0"/>
    <x v="1"/>
    <n v="8"/>
  </r>
  <r>
    <x v="3"/>
    <x v="8"/>
    <x v="1"/>
    <n v="11"/>
  </r>
  <r>
    <x v="3"/>
    <x v="11"/>
    <x v="1"/>
    <n v="11"/>
  </r>
  <r>
    <x v="0"/>
    <x v="2"/>
    <x v="1"/>
    <n v="19"/>
  </r>
  <r>
    <x v="4"/>
    <x v="0"/>
    <x v="1"/>
    <n v="10"/>
  </r>
  <r>
    <x v="3"/>
    <x v="7"/>
    <x v="1"/>
    <n v="15"/>
  </r>
  <r>
    <x v="0"/>
    <x v="10"/>
    <x v="1"/>
    <n v="9"/>
  </r>
  <r>
    <x v="3"/>
    <x v="10"/>
    <x v="1"/>
    <n v="13"/>
  </r>
  <r>
    <x v="3"/>
    <x v="2"/>
    <x v="1"/>
    <n v="12"/>
  </r>
  <r>
    <x v="4"/>
    <x v="10"/>
    <x v="0"/>
    <n v="983"/>
  </r>
  <r>
    <x v="1"/>
    <x v="0"/>
    <x v="1"/>
    <n v="8"/>
  </r>
  <r>
    <x v="4"/>
    <x v="10"/>
    <x v="1"/>
    <n v="13"/>
  </r>
  <r>
    <x v="4"/>
    <x v="1"/>
    <x v="0"/>
    <n v="953"/>
  </r>
  <r>
    <x v="4"/>
    <x v="1"/>
    <x v="1"/>
    <n v="15"/>
  </r>
  <r>
    <x v="4"/>
    <x v="9"/>
    <x v="0"/>
    <n v="1076"/>
  </r>
  <r>
    <x v="4"/>
    <x v="9"/>
    <x v="1"/>
    <n v="14"/>
  </r>
  <r>
    <x v="4"/>
    <x v="8"/>
    <x v="0"/>
    <n v="952"/>
  </r>
  <r>
    <x v="4"/>
    <x v="8"/>
    <x v="1"/>
    <n v="10"/>
  </r>
  <r>
    <x v="4"/>
    <x v="4"/>
    <x v="0"/>
    <n v="1019"/>
  </r>
  <r>
    <x v="4"/>
    <x v="4"/>
    <x v="1"/>
    <n v="12"/>
  </r>
  <r>
    <x v="4"/>
    <x v="7"/>
    <x v="0"/>
    <n v="1047"/>
  </r>
  <r>
    <x v="4"/>
    <x v="7"/>
    <x v="1"/>
    <n v="14"/>
  </r>
  <r>
    <x v="4"/>
    <x v="2"/>
    <x v="0"/>
    <n v="1001"/>
  </r>
  <r>
    <x v="4"/>
    <x v="2"/>
    <x v="1"/>
    <n v="20"/>
  </r>
  <r>
    <x v="4"/>
    <x v="6"/>
    <x v="0"/>
    <n v="1104"/>
  </r>
  <r>
    <x v="4"/>
    <x v="6"/>
    <x v="1"/>
    <n v="17"/>
  </r>
  <r>
    <x v="4"/>
    <x v="5"/>
    <x v="0"/>
    <n v="919"/>
  </r>
  <r>
    <x v="4"/>
    <x v="5"/>
    <x v="1"/>
    <n v="12"/>
  </r>
  <r>
    <x v="4"/>
    <x v="3"/>
    <x v="0"/>
    <n v="789"/>
  </r>
  <r>
    <x v="4"/>
    <x v="3"/>
    <x v="1"/>
    <n v="16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0">
  <r>
    <x v="0"/>
    <x v="0"/>
    <x v="0"/>
    <n v="844"/>
  </r>
  <r>
    <x v="0"/>
    <x v="1"/>
    <x v="0"/>
    <n v="1004"/>
  </r>
  <r>
    <x v="0"/>
    <x v="2"/>
    <x v="0"/>
    <n v="844"/>
  </r>
  <r>
    <x v="0"/>
    <x v="3"/>
    <x v="0"/>
    <n v="1059"/>
  </r>
  <r>
    <x v="0"/>
    <x v="4"/>
    <x v="0"/>
    <n v="820"/>
  </r>
  <r>
    <x v="0"/>
    <x v="5"/>
    <x v="0"/>
    <n v="846"/>
  </r>
  <r>
    <x v="0"/>
    <x v="6"/>
    <x v="0"/>
    <n v="654"/>
  </r>
  <r>
    <x v="0"/>
    <x v="7"/>
    <x v="0"/>
    <n v="1006"/>
  </r>
  <r>
    <x v="0"/>
    <x v="8"/>
    <x v="0"/>
    <n v="607"/>
  </r>
  <r>
    <x v="0"/>
    <x v="9"/>
    <x v="0"/>
    <n v="992"/>
  </r>
  <r>
    <x v="0"/>
    <x v="10"/>
    <x v="0"/>
    <n v="1028"/>
  </r>
  <r>
    <x v="0"/>
    <x v="11"/>
    <x v="0"/>
    <n v="582"/>
  </r>
  <r>
    <x v="0"/>
    <x v="9"/>
    <x v="1"/>
    <n v="57"/>
  </r>
  <r>
    <x v="0"/>
    <x v="8"/>
    <x v="1"/>
    <n v="31"/>
  </r>
  <r>
    <x v="0"/>
    <x v="3"/>
    <x v="1"/>
    <n v="59"/>
  </r>
  <r>
    <x v="0"/>
    <x v="6"/>
    <x v="1"/>
    <n v="42"/>
  </r>
  <r>
    <x v="0"/>
    <x v="2"/>
    <x v="1"/>
    <n v="50"/>
  </r>
  <r>
    <x v="0"/>
    <x v="7"/>
    <x v="1"/>
    <n v="43"/>
  </r>
  <r>
    <x v="1"/>
    <x v="7"/>
    <x v="0"/>
    <n v="1023"/>
  </r>
  <r>
    <x v="1"/>
    <x v="11"/>
    <x v="0"/>
    <n v="1164"/>
  </r>
  <r>
    <x v="1"/>
    <x v="5"/>
    <x v="0"/>
    <n v="1335"/>
  </r>
  <r>
    <x v="1"/>
    <x v="1"/>
    <x v="0"/>
    <n v="1300"/>
  </r>
  <r>
    <x v="1"/>
    <x v="9"/>
    <x v="0"/>
    <n v="1428"/>
  </r>
  <r>
    <x v="1"/>
    <x v="6"/>
    <x v="0"/>
    <n v="847"/>
  </r>
  <r>
    <x v="1"/>
    <x v="0"/>
    <x v="0"/>
    <n v="1066"/>
  </r>
  <r>
    <x v="1"/>
    <x v="10"/>
    <x v="0"/>
    <n v="1396"/>
  </r>
  <r>
    <x v="1"/>
    <x v="8"/>
    <x v="0"/>
    <n v="873"/>
  </r>
  <r>
    <x v="1"/>
    <x v="3"/>
    <x v="0"/>
    <n v="1427"/>
  </r>
  <r>
    <x v="1"/>
    <x v="2"/>
    <x v="0"/>
    <n v="1189"/>
  </r>
  <r>
    <x v="1"/>
    <x v="4"/>
    <x v="0"/>
    <n v="834"/>
  </r>
  <r>
    <x v="1"/>
    <x v="8"/>
    <x v="1"/>
    <n v="35"/>
  </r>
  <r>
    <x v="1"/>
    <x v="4"/>
    <x v="1"/>
    <n v="41"/>
  </r>
  <r>
    <x v="1"/>
    <x v="0"/>
    <x v="1"/>
    <n v="42"/>
  </r>
  <r>
    <x v="1"/>
    <x v="9"/>
    <x v="1"/>
    <n v="42"/>
  </r>
  <r>
    <x v="2"/>
    <x v="3"/>
    <x v="0"/>
    <n v="1353"/>
  </r>
  <r>
    <x v="2"/>
    <x v="9"/>
    <x v="0"/>
    <n v="1407"/>
  </r>
  <r>
    <x v="2"/>
    <x v="6"/>
    <x v="0"/>
    <n v="693"/>
  </r>
  <r>
    <x v="2"/>
    <x v="11"/>
    <x v="0"/>
    <n v="1106"/>
  </r>
  <r>
    <x v="2"/>
    <x v="2"/>
    <x v="0"/>
    <n v="1052"/>
  </r>
  <r>
    <x v="2"/>
    <x v="1"/>
    <x v="0"/>
    <n v="1232"/>
  </r>
  <r>
    <x v="2"/>
    <x v="5"/>
    <x v="0"/>
    <n v="1297"/>
  </r>
  <r>
    <x v="2"/>
    <x v="7"/>
    <x v="0"/>
    <n v="560"/>
  </r>
  <r>
    <x v="2"/>
    <x v="10"/>
    <x v="0"/>
    <n v="1337"/>
  </r>
  <r>
    <x v="2"/>
    <x v="4"/>
    <x v="0"/>
    <n v="715"/>
  </r>
  <r>
    <x v="2"/>
    <x v="8"/>
    <x v="0"/>
    <n v="961"/>
  </r>
  <r>
    <x v="2"/>
    <x v="0"/>
    <x v="0"/>
    <n v="994"/>
  </r>
  <r>
    <x v="2"/>
    <x v="11"/>
    <x v="1"/>
    <n v="38"/>
  </r>
  <r>
    <x v="2"/>
    <x v="1"/>
    <x v="1"/>
    <n v="54"/>
  </r>
  <r>
    <x v="2"/>
    <x v="7"/>
    <x v="1"/>
    <n v="20"/>
  </r>
  <r>
    <x v="2"/>
    <x v="5"/>
    <x v="1"/>
    <n v="56"/>
  </r>
  <r>
    <x v="1"/>
    <x v="5"/>
    <x v="1"/>
    <n v="56"/>
  </r>
  <r>
    <x v="1"/>
    <x v="2"/>
    <x v="1"/>
    <n v="40"/>
  </r>
  <r>
    <x v="1"/>
    <x v="1"/>
    <x v="1"/>
    <n v="45"/>
  </r>
  <r>
    <x v="1"/>
    <x v="10"/>
    <x v="1"/>
    <n v="52"/>
  </r>
  <r>
    <x v="1"/>
    <x v="3"/>
    <x v="1"/>
    <n v="49"/>
  </r>
  <r>
    <x v="1"/>
    <x v="7"/>
    <x v="1"/>
    <n v="34"/>
  </r>
  <r>
    <x v="1"/>
    <x v="6"/>
    <x v="1"/>
    <n v="29"/>
  </r>
  <r>
    <x v="3"/>
    <x v="4"/>
    <x v="0"/>
    <n v="651"/>
  </r>
  <r>
    <x v="3"/>
    <x v="4"/>
    <x v="1"/>
    <n v="20"/>
  </r>
  <r>
    <x v="2"/>
    <x v="0"/>
    <x v="1"/>
    <n v="38"/>
  </r>
  <r>
    <x v="2"/>
    <x v="2"/>
    <x v="1"/>
    <n v="46"/>
  </r>
  <r>
    <x v="2"/>
    <x v="3"/>
    <x v="1"/>
    <n v="43"/>
  </r>
  <r>
    <x v="2"/>
    <x v="9"/>
    <x v="1"/>
    <n v="48"/>
  </r>
  <r>
    <x v="2"/>
    <x v="6"/>
    <x v="1"/>
    <n v="22"/>
  </r>
  <r>
    <x v="2"/>
    <x v="10"/>
    <x v="1"/>
    <n v="51"/>
  </r>
  <r>
    <x v="2"/>
    <x v="8"/>
    <x v="1"/>
    <n v="44"/>
  </r>
  <r>
    <x v="0"/>
    <x v="1"/>
    <x v="1"/>
    <n v="52"/>
  </r>
  <r>
    <x v="0"/>
    <x v="0"/>
    <x v="1"/>
    <n v="52"/>
  </r>
  <r>
    <x v="0"/>
    <x v="11"/>
    <x v="1"/>
    <n v="34"/>
  </r>
  <r>
    <x v="0"/>
    <x v="10"/>
    <x v="1"/>
    <n v="75"/>
  </r>
  <r>
    <x v="0"/>
    <x v="5"/>
    <x v="1"/>
    <n v="46"/>
  </r>
  <r>
    <x v="1"/>
    <x v="11"/>
    <x v="1"/>
    <n v="49"/>
  </r>
  <r>
    <x v="4"/>
    <x v="10"/>
    <x v="0"/>
    <n v="1177"/>
  </r>
  <r>
    <x v="4"/>
    <x v="3"/>
    <x v="0"/>
    <n v="1054"/>
  </r>
  <r>
    <x v="4"/>
    <x v="5"/>
    <x v="0"/>
    <n v="1108"/>
  </r>
  <r>
    <x v="4"/>
    <x v="6"/>
    <x v="0"/>
    <n v="607"/>
  </r>
  <r>
    <x v="4"/>
    <x v="8"/>
    <x v="0"/>
    <n v="797"/>
  </r>
  <r>
    <x v="4"/>
    <x v="9"/>
    <x v="0"/>
    <n v="1145"/>
  </r>
  <r>
    <x v="4"/>
    <x v="0"/>
    <x v="0"/>
    <n v="936"/>
  </r>
  <r>
    <x v="4"/>
    <x v="1"/>
    <x v="1"/>
    <n v="69"/>
  </r>
  <r>
    <x v="4"/>
    <x v="7"/>
    <x v="0"/>
    <n v="646"/>
  </r>
  <r>
    <x v="4"/>
    <x v="11"/>
    <x v="0"/>
    <n v="994"/>
  </r>
  <r>
    <x v="4"/>
    <x v="1"/>
    <x v="0"/>
    <n v="1097"/>
  </r>
  <r>
    <x v="4"/>
    <x v="9"/>
    <x v="1"/>
    <n v="57"/>
  </r>
  <r>
    <x v="4"/>
    <x v="2"/>
    <x v="0"/>
    <n v="1057"/>
  </r>
  <r>
    <x v="4"/>
    <x v="4"/>
    <x v="0"/>
    <n v="600"/>
  </r>
  <r>
    <x v="4"/>
    <x v="10"/>
    <x v="1"/>
    <n v="57"/>
  </r>
  <r>
    <x v="4"/>
    <x v="2"/>
    <x v="1"/>
    <n v="56"/>
  </r>
  <r>
    <x v="4"/>
    <x v="7"/>
    <x v="1"/>
    <n v="36"/>
  </r>
  <r>
    <x v="4"/>
    <x v="11"/>
    <x v="1"/>
    <n v="62"/>
  </r>
  <r>
    <x v="4"/>
    <x v="6"/>
    <x v="1"/>
    <n v="35"/>
  </r>
  <r>
    <x v="4"/>
    <x v="8"/>
    <x v="1"/>
    <n v="57"/>
  </r>
  <r>
    <x v="4"/>
    <x v="3"/>
    <x v="1"/>
    <n v="56"/>
  </r>
  <r>
    <x v="4"/>
    <x v="4"/>
    <x v="1"/>
    <n v="35"/>
  </r>
  <r>
    <x v="4"/>
    <x v="5"/>
    <x v="1"/>
    <n v="63"/>
  </r>
  <r>
    <x v="4"/>
    <x v="0"/>
    <x v="1"/>
    <n v="48"/>
  </r>
  <r>
    <x v="0"/>
    <x v="4"/>
    <x v="1"/>
    <n v="30"/>
  </r>
  <r>
    <x v="2"/>
    <x v="4"/>
    <x v="1"/>
    <n v="20"/>
  </r>
  <r>
    <x v="3"/>
    <x v="7"/>
    <x v="1"/>
    <n v="28"/>
  </r>
  <r>
    <x v="3"/>
    <x v="7"/>
    <x v="0"/>
    <n v="652"/>
  </r>
  <r>
    <x v="3"/>
    <x v="8"/>
    <x v="0"/>
    <n v="1194"/>
  </r>
  <r>
    <x v="3"/>
    <x v="8"/>
    <x v="1"/>
    <n v="39"/>
  </r>
  <r>
    <x v="3"/>
    <x v="11"/>
    <x v="1"/>
    <n v="65"/>
  </r>
  <r>
    <x v="3"/>
    <x v="11"/>
    <x v="0"/>
    <n v="1266"/>
  </r>
  <r>
    <x v="3"/>
    <x v="2"/>
    <x v="0"/>
    <n v="1309"/>
  </r>
  <r>
    <x v="3"/>
    <x v="2"/>
    <x v="1"/>
    <n v="45"/>
  </r>
  <r>
    <x v="3"/>
    <x v="5"/>
    <x v="0"/>
    <n v="1323"/>
  </r>
  <r>
    <x v="3"/>
    <x v="5"/>
    <x v="1"/>
    <n v="58"/>
  </r>
  <r>
    <x v="3"/>
    <x v="1"/>
    <x v="1"/>
    <n v="61"/>
  </r>
  <r>
    <x v="3"/>
    <x v="1"/>
    <x v="0"/>
    <n v="1308"/>
  </r>
  <r>
    <x v="3"/>
    <x v="9"/>
    <x v="0"/>
    <n v="1336"/>
  </r>
  <r>
    <x v="3"/>
    <x v="9"/>
    <x v="1"/>
    <n v="57"/>
  </r>
  <r>
    <x v="3"/>
    <x v="10"/>
    <x v="1"/>
    <n v="62"/>
  </r>
  <r>
    <x v="3"/>
    <x v="10"/>
    <x v="0"/>
    <n v="1394"/>
  </r>
  <r>
    <x v="3"/>
    <x v="3"/>
    <x v="1"/>
    <n v="52"/>
  </r>
  <r>
    <x v="3"/>
    <x v="3"/>
    <x v="0"/>
    <n v="1534"/>
  </r>
  <r>
    <x v="3"/>
    <x v="0"/>
    <x v="0"/>
    <n v="1078"/>
  </r>
  <r>
    <x v="3"/>
    <x v="0"/>
    <x v="1"/>
    <n v="40"/>
  </r>
  <r>
    <x v="3"/>
    <x v="6"/>
    <x v="1"/>
    <n v="39"/>
  </r>
  <r>
    <x v="3"/>
    <x v="6"/>
    <x v="0"/>
    <n v="862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0">
  <r>
    <x v="0"/>
    <x v="0"/>
    <x v="0"/>
    <n v="1325"/>
  </r>
  <r>
    <x v="0"/>
    <x v="1"/>
    <x v="0"/>
    <n v="967"/>
  </r>
  <r>
    <x v="0"/>
    <x v="2"/>
    <x v="0"/>
    <n v="1393"/>
  </r>
  <r>
    <x v="0"/>
    <x v="3"/>
    <x v="0"/>
    <n v="1129"/>
  </r>
  <r>
    <x v="0"/>
    <x v="4"/>
    <x v="0"/>
    <n v="874"/>
  </r>
  <r>
    <x v="0"/>
    <x v="5"/>
    <x v="0"/>
    <n v="1056"/>
  </r>
  <r>
    <x v="0"/>
    <x v="6"/>
    <x v="0"/>
    <n v="1336"/>
  </r>
  <r>
    <x v="0"/>
    <x v="7"/>
    <x v="0"/>
    <n v="1396"/>
  </r>
  <r>
    <x v="0"/>
    <x v="8"/>
    <x v="0"/>
    <n v="1223"/>
  </r>
  <r>
    <x v="0"/>
    <x v="8"/>
    <x v="1"/>
    <n v="79"/>
  </r>
  <r>
    <x v="0"/>
    <x v="9"/>
    <x v="0"/>
    <n v="932"/>
  </r>
  <r>
    <x v="0"/>
    <x v="10"/>
    <x v="0"/>
    <n v="1164"/>
  </r>
  <r>
    <x v="0"/>
    <x v="5"/>
    <x v="1"/>
    <n v="86"/>
  </r>
  <r>
    <x v="0"/>
    <x v="11"/>
    <x v="0"/>
    <n v="959"/>
  </r>
  <r>
    <x v="0"/>
    <x v="2"/>
    <x v="1"/>
    <n v="111"/>
  </r>
  <r>
    <x v="0"/>
    <x v="4"/>
    <x v="1"/>
    <n v="65"/>
  </r>
  <r>
    <x v="0"/>
    <x v="10"/>
    <x v="1"/>
    <n v="83"/>
  </r>
  <r>
    <x v="0"/>
    <x v="9"/>
    <x v="1"/>
    <n v="63"/>
  </r>
  <r>
    <x v="0"/>
    <x v="7"/>
    <x v="1"/>
    <n v="93"/>
  </r>
  <r>
    <x v="0"/>
    <x v="3"/>
    <x v="1"/>
    <n v="77"/>
  </r>
  <r>
    <x v="0"/>
    <x v="0"/>
    <x v="1"/>
    <n v="110"/>
  </r>
  <r>
    <x v="0"/>
    <x v="1"/>
    <x v="1"/>
    <n v="70"/>
  </r>
  <r>
    <x v="0"/>
    <x v="11"/>
    <x v="1"/>
    <n v="61"/>
  </r>
  <r>
    <x v="0"/>
    <x v="6"/>
    <x v="1"/>
    <n v="96"/>
  </r>
  <r>
    <x v="1"/>
    <x v="3"/>
    <x v="0"/>
    <n v="1108"/>
  </r>
  <r>
    <x v="1"/>
    <x v="1"/>
    <x v="0"/>
    <n v="931"/>
  </r>
  <r>
    <x v="1"/>
    <x v="8"/>
    <x v="0"/>
    <n v="1192"/>
  </r>
  <r>
    <x v="1"/>
    <x v="2"/>
    <x v="0"/>
    <n v="1332"/>
  </r>
  <r>
    <x v="1"/>
    <x v="6"/>
    <x v="0"/>
    <n v="1368"/>
  </r>
  <r>
    <x v="1"/>
    <x v="7"/>
    <x v="0"/>
    <n v="1413"/>
  </r>
  <r>
    <x v="1"/>
    <x v="5"/>
    <x v="0"/>
    <n v="1080"/>
  </r>
  <r>
    <x v="1"/>
    <x v="4"/>
    <x v="0"/>
    <n v="890"/>
  </r>
  <r>
    <x v="1"/>
    <x v="9"/>
    <x v="0"/>
    <n v="888"/>
  </r>
  <r>
    <x v="1"/>
    <x v="10"/>
    <x v="0"/>
    <n v="1133"/>
  </r>
  <r>
    <x v="1"/>
    <x v="0"/>
    <x v="0"/>
    <n v="1230"/>
  </r>
  <r>
    <x v="1"/>
    <x v="3"/>
    <x v="1"/>
    <n v="79"/>
  </r>
  <r>
    <x v="1"/>
    <x v="1"/>
    <x v="1"/>
    <n v="60"/>
  </r>
  <r>
    <x v="1"/>
    <x v="8"/>
    <x v="1"/>
    <n v="84"/>
  </r>
  <r>
    <x v="1"/>
    <x v="11"/>
    <x v="0"/>
    <n v="968"/>
  </r>
  <r>
    <x v="1"/>
    <x v="5"/>
    <x v="1"/>
    <n v="86"/>
  </r>
  <r>
    <x v="1"/>
    <x v="6"/>
    <x v="1"/>
    <n v="118"/>
  </r>
  <r>
    <x v="1"/>
    <x v="11"/>
    <x v="1"/>
    <n v="79"/>
  </r>
  <r>
    <x v="1"/>
    <x v="4"/>
    <x v="1"/>
    <n v="80"/>
  </r>
  <r>
    <x v="1"/>
    <x v="0"/>
    <x v="1"/>
    <n v="91"/>
  </r>
  <r>
    <x v="1"/>
    <x v="7"/>
    <x v="1"/>
    <n v="89"/>
  </r>
  <r>
    <x v="2"/>
    <x v="0"/>
    <x v="0"/>
    <n v="1332"/>
  </r>
  <r>
    <x v="2"/>
    <x v="0"/>
    <x v="1"/>
    <n v="94"/>
  </r>
  <r>
    <x v="1"/>
    <x v="10"/>
    <x v="1"/>
    <n v="89"/>
  </r>
  <r>
    <x v="1"/>
    <x v="2"/>
    <x v="1"/>
    <n v="110"/>
  </r>
  <r>
    <x v="1"/>
    <x v="9"/>
    <x v="1"/>
    <n v="61"/>
  </r>
  <r>
    <x v="3"/>
    <x v="0"/>
    <x v="0"/>
    <n v="1248"/>
  </r>
  <r>
    <x v="3"/>
    <x v="10"/>
    <x v="0"/>
    <n v="1260"/>
  </r>
  <r>
    <x v="3"/>
    <x v="3"/>
    <x v="0"/>
    <n v="770"/>
  </r>
  <r>
    <x v="3"/>
    <x v="4"/>
    <x v="0"/>
    <n v="667"/>
  </r>
  <r>
    <x v="3"/>
    <x v="6"/>
    <x v="0"/>
    <n v="916"/>
  </r>
  <r>
    <x v="3"/>
    <x v="2"/>
    <x v="0"/>
    <n v="949"/>
  </r>
  <r>
    <x v="3"/>
    <x v="7"/>
    <x v="0"/>
    <n v="918"/>
  </r>
  <r>
    <x v="3"/>
    <x v="9"/>
    <x v="0"/>
    <n v="570"/>
  </r>
  <r>
    <x v="3"/>
    <x v="1"/>
    <x v="0"/>
    <n v="565"/>
  </r>
  <r>
    <x v="3"/>
    <x v="3"/>
    <x v="1"/>
    <n v="75"/>
  </r>
  <r>
    <x v="3"/>
    <x v="0"/>
    <x v="1"/>
    <n v="107"/>
  </r>
  <r>
    <x v="3"/>
    <x v="11"/>
    <x v="0"/>
    <n v="429"/>
  </r>
  <r>
    <x v="3"/>
    <x v="5"/>
    <x v="0"/>
    <n v="671"/>
  </r>
  <r>
    <x v="3"/>
    <x v="8"/>
    <x v="0"/>
    <n v="792"/>
  </r>
  <r>
    <x v="3"/>
    <x v="7"/>
    <x v="1"/>
    <n v="108"/>
  </r>
  <r>
    <x v="3"/>
    <x v="4"/>
    <x v="1"/>
    <n v="87"/>
  </r>
  <r>
    <x v="3"/>
    <x v="5"/>
    <x v="1"/>
    <n v="74"/>
  </r>
  <r>
    <x v="3"/>
    <x v="1"/>
    <x v="1"/>
    <n v="80"/>
  </r>
  <r>
    <x v="3"/>
    <x v="8"/>
    <x v="1"/>
    <n v="98"/>
  </r>
  <r>
    <x v="3"/>
    <x v="10"/>
    <x v="1"/>
    <n v="91"/>
  </r>
  <r>
    <x v="3"/>
    <x v="6"/>
    <x v="1"/>
    <n v="98"/>
  </r>
  <r>
    <x v="3"/>
    <x v="2"/>
    <x v="1"/>
    <n v="107"/>
  </r>
  <r>
    <x v="3"/>
    <x v="9"/>
    <x v="1"/>
    <n v="66"/>
  </r>
  <r>
    <x v="3"/>
    <x v="11"/>
    <x v="1"/>
    <n v="47"/>
  </r>
  <r>
    <x v="2"/>
    <x v="10"/>
    <x v="0"/>
    <n v="1176"/>
  </r>
  <r>
    <x v="2"/>
    <x v="10"/>
    <x v="1"/>
    <n v="83"/>
  </r>
  <r>
    <x v="4"/>
    <x v="5"/>
    <x v="0"/>
    <n v="791"/>
  </r>
  <r>
    <x v="4"/>
    <x v="9"/>
    <x v="0"/>
    <n v="704"/>
  </r>
  <r>
    <x v="4"/>
    <x v="7"/>
    <x v="0"/>
    <n v="1069"/>
  </r>
  <r>
    <x v="4"/>
    <x v="6"/>
    <x v="1"/>
    <n v="118"/>
  </r>
  <r>
    <x v="4"/>
    <x v="8"/>
    <x v="0"/>
    <n v="888"/>
  </r>
  <r>
    <x v="4"/>
    <x v="4"/>
    <x v="0"/>
    <n v="741"/>
  </r>
  <r>
    <x v="4"/>
    <x v="3"/>
    <x v="0"/>
    <n v="686"/>
  </r>
  <r>
    <x v="4"/>
    <x v="3"/>
    <x v="1"/>
    <n v="95"/>
  </r>
  <r>
    <x v="4"/>
    <x v="11"/>
    <x v="0"/>
    <n v="702"/>
  </r>
  <r>
    <x v="4"/>
    <x v="6"/>
    <x v="0"/>
    <n v="1065"/>
  </r>
  <r>
    <x v="4"/>
    <x v="9"/>
    <x v="1"/>
    <n v="78"/>
  </r>
  <r>
    <x v="4"/>
    <x v="1"/>
    <x v="0"/>
    <n v="697"/>
  </r>
  <r>
    <x v="4"/>
    <x v="2"/>
    <x v="0"/>
    <n v="1003"/>
  </r>
  <r>
    <x v="4"/>
    <x v="10"/>
    <x v="0"/>
    <n v="698"/>
  </r>
  <r>
    <x v="4"/>
    <x v="0"/>
    <x v="0"/>
    <n v="794"/>
  </r>
  <r>
    <x v="4"/>
    <x v="2"/>
    <x v="1"/>
    <n v="110"/>
  </r>
  <r>
    <x v="4"/>
    <x v="10"/>
    <x v="1"/>
    <n v="84"/>
  </r>
  <r>
    <x v="4"/>
    <x v="7"/>
    <x v="1"/>
    <n v="104"/>
  </r>
  <r>
    <x v="2"/>
    <x v="3"/>
    <x v="1"/>
    <n v="79"/>
  </r>
  <r>
    <x v="2"/>
    <x v="3"/>
    <x v="0"/>
    <n v="1201"/>
  </r>
  <r>
    <x v="4"/>
    <x v="4"/>
    <x v="1"/>
    <n v="117"/>
  </r>
  <r>
    <x v="4"/>
    <x v="1"/>
    <x v="1"/>
    <n v="68"/>
  </r>
  <r>
    <x v="4"/>
    <x v="8"/>
    <x v="1"/>
    <n v="106"/>
  </r>
  <r>
    <x v="4"/>
    <x v="0"/>
    <x v="1"/>
    <n v="99"/>
  </r>
  <r>
    <x v="4"/>
    <x v="5"/>
    <x v="1"/>
    <n v="96"/>
  </r>
  <r>
    <x v="4"/>
    <x v="11"/>
    <x v="1"/>
    <n v="93"/>
  </r>
  <r>
    <x v="2"/>
    <x v="11"/>
    <x v="1"/>
    <n v="69"/>
  </r>
  <r>
    <x v="2"/>
    <x v="11"/>
    <x v="0"/>
    <n v="1030"/>
  </r>
  <r>
    <x v="2"/>
    <x v="1"/>
    <x v="0"/>
    <n v="1061"/>
  </r>
  <r>
    <x v="2"/>
    <x v="1"/>
    <x v="1"/>
    <n v="71"/>
  </r>
  <r>
    <x v="2"/>
    <x v="9"/>
    <x v="1"/>
    <n v="78"/>
  </r>
  <r>
    <x v="2"/>
    <x v="9"/>
    <x v="0"/>
    <n v="909"/>
  </r>
  <r>
    <x v="2"/>
    <x v="4"/>
    <x v="0"/>
    <n v="965"/>
  </r>
  <r>
    <x v="2"/>
    <x v="4"/>
    <x v="1"/>
    <n v="53"/>
  </r>
  <r>
    <x v="2"/>
    <x v="5"/>
    <x v="0"/>
    <n v="1043"/>
  </r>
  <r>
    <x v="2"/>
    <x v="5"/>
    <x v="1"/>
    <n v="68"/>
  </r>
  <r>
    <x v="2"/>
    <x v="8"/>
    <x v="0"/>
    <n v="1111"/>
  </r>
  <r>
    <x v="2"/>
    <x v="8"/>
    <x v="1"/>
    <n v="91"/>
  </r>
  <r>
    <x v="2"/>
    <x v="7"/>
    <x v="0"/>
    <n v="1365"/>
  </r>
  <r>
    <x v="2"/>
    <x v="7"/>
    <x v="1"/>
    <n v="92"/>
  </r>
  <r>
    <x v="2"/>
    <x v="6"/>
    <x v="0"/>
    <n v="1303"/>
  </r>
  <r>
    <x v="2"/>
    <x v="6"/>
    <x v="1"/>
    <n v="87"/>
  </r>
  <r>
    <x v="2"/>
    <x v="2"/>
    <x v="1"/>
    <n v="99"/>
  </r>
  <r>
    <x v="2"/>
    <x v="2"/>
    <x v="0"/>
    <n v="1386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5">
  <r>
    <x v="0"/>
    <x v="0"/>
    <n v="0"/>
    <n v="29"/>
  </r>
  <r>
    <x v="1"/>
    <x v="1"/>
    <n v="0"/>
    <n v="6"/>
  </r>
  <r>
    <x v="1"/>
    <x v="2"/>
    <n v="3"/>
    <n v="5478"/>
  </r>
  <r>
    <x v="2"/>
    <x v="2"/>
    <n v="1"/>
    <n v="3477"/>
  </r>
  <r>
    <x v="3"/>
    <x v="3"/>
    <n v="4"/>
    <n v="145"/>
  </r>
  <r>
    <x v="3"/>
    <x v="4"/>
    <n v="610"/>
    <n v="35804"/>
  </r>
  <r>
    <x v="3"/>
    <x v="5"/>
    <n v="2"/>
    <n v="112"/>
  </r>
  <r>
    <x v="4"/>
    <x v="6"/>
    <n v="13"/>
    <n v="1205"/>
  </r>
  <r>
    <x v="0"/>
    <x v="6"/>
    <n v="5"/>
    <n v="1103"/>
  </r>
  <r>
    <x v="4"/>
    <x v="7"/>
    <n v="82"/>
    <n v="3181"/>
  </r>
  <r>
    <x v="0"/>
    <x v="7"/>
    <n v="75"/>
    <n v="3038"/>
  </r>
  <r>
    <x v="3"/>
    <x v="8"/>
    <n v="131"/>
    <n v="5645"/>
  </r>
  <r>
    <x v="2"/>
    <x v="9"/>
    <n v="687"/>
    <n v="3364"/>
  </r>
  <r>
    <x v="3"/>
    <x v="10"/>
    <n v="184"/>
    <n v="26686"/>
  </r>
  <r>
    <x v="0"/>
    <x v="11"/>
    <n v="721"/>
    <n v="68445"/>
  </r>
  <r>
    <x v="3"/>
    <x v="0"/>
    <n v="0"/>
    <n v="39"/>
  </r>
  <r>
    <x v="4"/>
    <x v="12"/>
    <n v="816"/>
    <n v="20825"/>
  </r>
  <r>
    <x v="3"/>
    <x v="1"/>
    <n v="0"/>
    <n v="2"/>
  </r>
  <r>
    <x v="3"/>
    <x v="2"/>
    <n v="2"/>
    <n v="5384"/>
  </r>
  <r>
    <x v="1"/>
    <x v="13"/>
    <n v="2"/>
    <n v="149"/>
  </r>
  <r>
    <x v="2"/>
    <x v="13"/>
    <n v="0"/>
    <n v="113"/>
  </r>
  <r>
    <x v="0"/>
    <x v="14"/>
    <n v="35"/>
    <n v="1393"/>
  </r>
  <r>
    <x v="1"/>
    <x v="4"/>
    <n v="732"/>
    <n v="37458"/>
  </r>
  <r>
    <x v="0"/>
    <x v="10"/>
    <n v="199"/>
    <n v="24019"/>
  </r>
  <r>
    <x v="3"/>
    <x v="11"/>
    <n v="588"/>
    <n v="87364"/>
  </r>
  <r>
    <x v="4"/>
    <x v="15"/>
    <n v="12"/>
    <n v="3682"/>
  </r>
  <r>
    <x v="0"/>
    <x v="15"/>
    <n v="10"/>
    <n v="2417"/>
  </r>
  <r>
    <x v="1"/>
    <x v="16"/>
    <n v="237"/>
    <n v="48271"/>
  </r>
  <r>
    <x v="2"/>
    <x v="16"/>
    <n v="214"/>
    <n v="32796"/>
  </r>
  <r>
    <x v="3"/>
    <x v="12"/>
    <n v="818"/>
    <n v="20481"/>
  </r>
  <r>
    <x v="3"/>
    <x v="13"/>
    <n v="4"/>
    <n v="144"/>
  </r>
  <r>
    <x v="2"/>
    <x v="14"/>
    <n v="36"/>
    <n v="1239"/>
  </r>
  <r>
    <x v="4"/>
    <x v="17"/>
    <n v="25"/>
    <n v="2039"/>
  </r>
  <r>
    <x v="0"/>
    <x v="17"/>
    <n v="21"/>
    <n v="1585"/>
  </r>
  <r>
    <x v="4"/>
    <x v="18"/>
    <n v="88"/>
    <n v="5367"/>
  </r>
  <r>
    <x v="0"/>
    <x v="18"/>
    <n v="103"/>
    <n v="4986"/>
  </r>
  <r>
    <x v="4"/>
    <x v="11"/>
    <n v="529"/>
    <n v="88973"/>
  </r>
  <r>
    <x v="3"/>
    <x v="15"/>
    <n v="10"/>
    <n v="3573"/>
  </r>
  <r>
    <x v="3"/>
    <x v="19"/>
    <n v="201"/>
    <n v="6529"/>
  </r>
  <r>
    <x v="1"/>
    <x v="0"/>
    <n v="0"/>
    <n v="42"/>
  </r>
  <r>
    <x v="2"/>
    <x v="0"/>
    <n v="0"/>
    <n v="29"/>
  </r>
  <r>
    <x v="4"/>
    <x v="1"/>
    <n v="0"/>
    <n v="7"/>
  </r>
  <r>
    <x v="0"/>
    <x v="1"/>
    <n v="0"/>
    <n v="2"/>
  </r>
  <r>
    <x v="2"/>
    <x v="3"/>
    <n v="1"/>
    <n v="120"/>
  </r>
  <r>
    <x v="4"/>
    <x v="4"/>
    <n v="737"/>
    <n v="37234"/>
  </r>
  <r>
    <x v="0"/>
    <x v="4"/>
    <n v="850"/>
    <n v="35219"/>
  </r>
  <r>
    <x v="4"/>
    <x v="20"/>
    <n v="3"/>
    <n v="54"/>
  </r>
  <r>
    <x v="2"/>
    <x v="5"/>
    <n v="4"/>
    <n v="104"/>
  </r>
  <r>
    <x v="3"/>
    <x v="6"/>
    <n v="5"/>
    <n v="1171"/>
  </r>
  <r>
    <x v="3"/>
    <x v="7"/>
    <n v="83"/>
    <n v="3398"/>
  </r>
  <r>
    <x v="2"/>
    <x v="8"/>
    <n v="80"/>
    <n v="3629"/>
  </r>
  <r>
    <x v="3"/>
    <x v="9"/>
    <n v="662"/>
    <n v="4345"/>
  </r>
  <r>
    <x v="1"/>
    <x v="10"/>
    <n v="186"/>
    <n v="26694"/>
  </r>
  <r>
    <x v="2"/>
    <x v="10"/>
    <n v="182"/>
    <n v="23640"/>
  </r>
  <r>
    <x v="1"/>
    <x v="21"/>
    <n v="57"/>
    <n v="10639"/>
  </r>
  <r>
    <x v="2"/>
    <x v="21"/>
    <n v="48"/>
    <n v="7381"/>
  </r>
  <r>
    <x v="4"/>
    <x v="0"/>
    <n v="0"/>
    <n v="59"/>
  </r>
  <r>
    <x v="2"/>
    <x v="1"/>
    <n v="0"/>
    <n v="0"/>
  </r>
  <r>
    <x v="4"/>
    <x v="2"/>
    <n v="2"/>
    <n v="5637"/>
  </r>
  <r>
    <x v="0"/>
    <x v="2"/>
    <n v="5"/>
    <n v="3024"/>
  </r>
  <r>
    <x v="0"/>
    <x v="13"/>
    <n v="3"/>
    <n v="140"/>
  </r>
  <r>
    <x v="1"/>
    <x v="6"/>
    <n v="12"/>
    <n v="1148"/>
  </r>
  <r>
    <x v="2"/>
    <x v="6"/>
    <n v="13"/>
    <n v="1031"/>
  </r>
  <r>
    <x v="1"/>
    <x v="11"/>
    <n v="608"/>
    <n v="90565"/>
  </r>
  <r>
    <x v="2"/>
    <x v="11"/>
    <n v="593"/>
    <n v="57562"/>
  </r>
  <r>
    <x v="1"/>
    <x v="15"/>
    <n v="16"/>
    <n v="3952"/>
  </r>
  <r>
    <x v="2"/>
    <x v="15"/>
    <n v="15"/>
    <n v="2498"/>
  </r>
  <r>
    <x v="4"/>
    <x v="16"/>
    <n v="253"/>
    <n v="48282"/>
  </r>
  <r>
    <x v="0"/>
    <x v="16"/>
    <n v="231"/>
    <n v="34509"/>
  </r>
  <r>
    <x v="1"/>
    <x v="12"/>
    <n v="869"/>
    <n v="20185"/>
  </r>
  <r>
    <x v="2"/>
    <x v="12"/>
    <n v="973"/>
    <n v="18388"/>
  </r>
  <r>
    <x v="4"/>
    <x v="13"/>
    <n v="1"/>
    <n v="167"/>
  </r>
  <r>
    <x v="3"/>
    <x v="14"/>
    <n v="39"/>
    <n v="1698"/>
  </r>
  <r>
    <x v="0"/>
    <x v="20"/>
    <n v="2"/>
    <n v="22"/>
  </r>
  <r>
    <x v="3"/>
    <x v="22"/>
    <n v="4"/>
    <n v="1113"/>
  </r>
  <r>
    <x v="1"/>
    <x v="17"/>
    <n v="21"/>
    <n v="2313"/>
  </r>
  <r>
    <x v="2"/>
    <x v="17"/>
    <n v="29"/>
    <n v="1531"/>
  </r>
  <r>
    <x v="3"/>
    <x v="18"/>
    <n v="81"/>
    <n v="5727"/>
  </r>
  <r>
    <x v="4"/>
    <x v="19"/>
    <n v="218"/>
    <n v="6544"/>
  </r>
  <r>
    <x v="0"/>
    <x v="19"/>
    <n v="216"/>
    <n v="5384"/>
  </r>
  <r>
    <x v="3"/>
    <x v="16"/>
    <n v="237"/>
    <n v="47260"/>
  </r>
  <r>
    <x v="1"/>
    <x v="3"/>
    <n v="6"/>
    <n v="143"/>
  </r>
  <r>
    <x v="1"/>
    <x v="14"/>
    <n v="39"/>
    <n v="1603"/>
  </r>
  <r>
    <x v="3"/>
    <x v="20"/>
    <n v="2"/>
    <n v="44"/>
  </r>
  <r>
    <x v="1"/>
    <x v="22"/>
    <n v="1"/>
    <n v="1059"/>
  </r>
  <r>
    <x v="2"/>
    <x v="22"/>
    <n v="14"/>
    <n v="1979"/>
  </r>
  <r>
    <x v="1"/>
    <x v="5"/>
    <n v="4"/>
    <n v="145"/>
  </r>
  <r>
    <x v="3"/>
    <x v="17"/>
    <n v="32"/>
    <n v="2136"/>
  </r>
  <r>
    <x v="1"/>
    <x v="8"/>
    <n v="127"/>
    <n v="5642"/>
  </r>
  <r>
    <x v="4"/>
    <x v="9"/>
    <n v="586"/>
    <n v="4577"/>
  </r>
  <r>
    <x v="0"/>
    <x v="9"/>
    <n v="766"/>
    <n v="3451"/>
  </r>
  <r>
    <x v="1"/>
    <x v="18"/>
    <n v="110"/>
    <n v="6407"/>
  </r>
  <r>
    <x v="2"/>
    <x v="18"/>
    <n v="106"/>
    <n v="4992"/>
  </r>
  <r>
    <x v="4"/>
    <x v="21"/>
    <n v="71"/>
    <n v="10937"/>
  </r>
  <r>
    <x v="0"/>
    <x v="21"/>
    <n v="44"/>
    <n v="8920"/>
  </r>
  <r>
    <x v="0"/>
    <x v="12"/>
    <n v="1093"/>
    <n v="22287"/>
  </r>
  <r>
    <x v="4"/>
    <x v="3"/>
    <n v="3"/>
    <n v="157"/>
  </r>
  <r>
    <x v="0"/>
    <x v="3"/>
    <n v="6"/>
    <n v="108"/>
  </r>
  <r>
    <x v="4"/>
    <x v="14"/>
    <n v="48"/>
    <n v="1752"/>
  </r>
  <r>
    <x v="2"/>
    <x v="4"/>
    <n v="713"/>
    <n v="32059"/>
  </r>
  <r>
    <x v="1"/>
    <x v="20"/>
    <n v="2"/>
    <n v="55"/>
  </r>
  <r>
    <x v="2"/>
    <x v="20"/>
    <n v="1"/>
    <n v="28"/>
  </r>
  <r>
    <x v="4"/>
    <x v="22"/>
    <n v="3"/>
    <n v="1096"/>
  </r>
  <r>
    <x v="0"/>
    <x v="22"/>
    <n v="5"/>
    <n v="1524"/>
  </r>
  <r>
    <x v="4"/>
    <x v="5"/>
    <n v="4"/>
    <n v="162"/>
  </r>
  <r>
    <x v="0"/>
    <x v="5"/>
    <n v="3"/>
    <n v="90"/>
  </r>
  <r>
    <x v="1"/>
    <x v="7"/>
    <n v="71"/>
    <n v="3513"/>
  </r>
  <r>
    <x v="2"/>
    <x v="7"/>
    <n v="85"/>
    <n v="2925"/>
  </r>
  <r>
    <x v="4"/>
    <x v="8"/>
    <n v="111"/>
    <n v="5812"/>
  </r>
  <r>
    <x v="0"/>
    <x v="8"/>
    <n v="84"/>
    <n v="3414"/>
  </r>
  <r>
    <x v="1"/>
    <x v="9"/>
    <n v="594"/>
    <n v="4617"/>
  </r>
  <r>
    <x v="4"/>
    <x v="10"/>
    <n v="199"/>
    <n v="27105"/>
  </r>
  <r>
    <x v="3"/>
    <x v="21"/>
    <n v="38"/>
    <n v="10231"/>
  </r>
  <r>
    <x v="1"/>
    <x v="19"/>
    <n v="207"/>
    <n v="7076"/>
  </r>
  <r>
    <x v="2"/>
    <x v="19"/>
    <n v="187"/>
    <n v="5003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x v="0"/>
    <x v="0"/>
    <x v="0"/>
  </r>
  <r>
    <x v="1"/>
    <x v="1"/>
    <x v="1"/>
    <x v="1"/>
    <x v="1"/>
  </r>
  <r>
    <x v="2"/>
    <x v="2"/>
    <x v="2"/>
    <x v="2"/>
    <x v="2"/>
  </r>
  <r>
    <x v="3"/>
    <x v="3"/>
    <x v="3"/>
    <x v="3"/>
    <x v="3"/>
  </r>
  <r>
    <x v="4"/>
    <x v="4"/>
    <x v="4"/>
    <x v="4"/>
    <x v="4"/>
  </r>
  <r>
    <x v="5"/>
    <x v="3"/>
    <x v="5"/>
    <x v="5"/>
    <x v="5"/>
  </r>
  <r>
    <x v="6"/>
    <x v="5"/>
    <x v="6"/>
    <x v="6"/>
    <x v="6"/>
  </r>
  <r>
    <x v="7"/>
    <x v="6"/>
    <x v="7"/>
    <x v="7"/>
    <x v="7"/>
  </r>
  <r>
    <x v="8"/>
    <x v="7"/>
    <x v="8"/>
    <x v="8"/>
    <x v="8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x v="0"/>
  </r>
  <r>
    <x v="1"/>
    <x v="1"/>
    <x v="1"/>
  </r>
  <r>
    <x v="2"/>
    <x v="2"/>
    <x v="2"/>
  </r>
  <r>
    <x v="3"/>
    <x v="3"/>
    <x v="3"/>
  </r>
  <r>
    <x v="4"/>
    <x v="4"/>
    <x v="4"/>
  </r>
  <r>
    <x v="5"/>
    <x v="3"/>
    <x v="5"/>
  </r>
  <r>
    <x v="6"/>
    <x v="5"/>
    <x v="6"/>
  </r>
  <r>
    <x v="7"/>
    <x v="6"/>
    <x v="7"/>
  </r>
  <r>
    <x v="8"/>
    <x v="7"/>
    <x v="8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8">
  <r>
    <x v="0"/>
    <x v="0"/>
    <x v="0"/>
    <n v="2"/>
  </r>
  <r>
    <x v="0"/>
    <x v="0"/>
    <x v="1"/>
    <n v="559"/>
  </r>
  <r>
    <x v="1"/>
    <x v="0"/>
    <x v="2"/>
    <n v="11"/>
  </r>
  <r>
    <x v="1"/>
    <x v="1"/>
    <x v="3"/>
    <n v="875"/>
  </r>
  <r>
    <x v="1"/>
    <x v="1"/>
    <x v="4"/>
    <n v="5477"/>
  </r>
  <r>
    <x v="2"/>
    <x v="0"/>
    <x v="0"/>
    <n v="4"/>
  </r>
  <r>
    <x v="2"/>
    <x v="0"/>
    <x v="1"/>
    <n v="533"/>
  </r>
  <r>
    <x v="2"/>
    <x v="0"/>
    <x v="5"/>
    <n v="170"/>
  </r>
  <r>
    <x v="2"/>
    <x v="1"/>
    <x v="6"/>
    <n v="123"/>
  </r>
  <r>
    <x v="2"/>
    <x v="1"/>
    <x v="7"/>
    <n v="4106"/>
  </r>
  <r>
    <x v="3"/>
    <x v="0"/>
    <x v="8"/>
    <n v="34"/>
  </r>
  <r>
    <x v="3"/>
    <x v="0"/>
    <x v="2"/>
    <n v="13"/>
  </r>
  <r>
    <x v="3"/>
    <x v="1"/>
    <x v="9"/>
    <n v="26"/>
  </r>
  <r>
    <x v="4"/>
    <x v="0"/>
    <x v="5"/>
    <n v="181"/>
  </r>
  <r>
    <x v="4"/>
    <x v="1"/>
    <x v="6"/>
    <n v="93"/>
  </r>
  <r>
    <x v="4"/>
    <x v="1"/>
    <x v="7"/>
    <n v="3265"/>
  </r>
  <r>
    <x v="0"/>
    <x v="0"/>
    <x v="3"/>
    <n v="1"/>
  </r>
  <r>
    <x v="0"/>
    <x v="1"/>
    <x v="3"/>
    <n v="831"/>
  </r>
  <r>
    <x v="0"/>
    <x v="1"/>
    <x v="4"/>
    <n v="5286"/>
  </r>
  <r>
    <x v="1"/>
    <x v="0"/>
    <x v="0"/>
    <n v="1"/>
  </r>
  <r>
    <x v="1"/>
    <x v="0"/>
    <x v="1"/>
    <n v="489"/>
  </r>
  <r>
    <x v="1"/>
    <x v="1"/>
    <x v="6"/>
    <n v="131"/>
  </r>
  <r>
    <x v="1"/>
    <x v="1"/>
    <x v="7"/>
    <n v="4330"/>
  </r>
  <r>
    <x v="2"/>
    <x v="0"/>
    <x v="2"/>
    <n v="10"/>
  </r>
  <r>
    <x v="2"/>
    <x v="1"/>
    <x v="4"/>
    <n v="5335"/>
  </r>
  <r>
    <x v="3"/>
    <x v="0"/>
    <x v="1"/>
    <n v="542"/>
  </r>
  <r>
    <x v="3"/>
    <x v="0"/>
    <x v="5"/>
    <n v="162"/>
  </r>
  <r>
    <x v="3"/>
    <x v="1"/>
    <x v="6"/>
    <n v="107"/>
  </r>
  <r>
    <x v="3"/>
    <x v="1"/>
    <x v="7"/>
    <n v="3192"/>
  </r>
  <r>
    <x v="4"/>
    <x v="0"/>
    <x v="8"/>
    <n v="34"/>
  </r>
  <r>
    <x v="4"/>
    <x v="0"/>
    <x v="2"/>
    <n v="10"/>
  </r>
  <r>
    <x v="4"/>
    <x v="1"/>
    <x v="9"/>
    <n v="23"/>
  </r>
  <r>
    <x v="4"/>
    <x v="1"/>
    <x v="0"/>
    <n v="90"/>
  </r>
  <r>
    <x v="0"/>
    <x v="0"/>
    <x v="10"/>
    <n v="218"/>
  </r>
  <r>
    <x v="0"/>
    <x v="0"/>
    <x v="11"/>
    <n v="3"/>
  </r>
  <r>
    <x v="0"/>
    <x v="0"/>
    <x v="6"/>
    <n v="6"/>
  </r>
  <r>
    <x v="0"/>
    <x v="0"/>
    <x v="8"/>
    <n v="29"/>
  </r>
  <r>
    <x v="0"/>
    <x v="1"/>
    <x v="10"/>
    <n v="30884"/>
  </r>
  <r>
    <x v="0"/>
    <x v="1"/>
    <x v="12"/>
    <n v="13520"/>
  </r>
  <r>
    <x v="0"/>
    <x v="1"/>
    <x v="11"/>
    <n v="3865"/>
  </r>
  <r>
    <x v="0"/>
    <x v="1"/>
    <x v="13"/>
    <n v="48"/>
  </r>
  <r>
    <x v="0"/>
    <x v="1"/>
    <x v="14"/>
    <n v="2721"/>
  </r>
  <r>
    <x v="0"/>
    <x v="1"/>
    <x v="15"/>
    <n v="4780"/>
  </r>
  <r>
    <x v="1"/>
    <x v="0"/>
    <x v="16"/>
    <n v="667"/>
  </r>
  <r>
    <x v="1"/>
    <x v="0"/>
    <x v="17"/>
    <n v="4"/>
  </r>
  <r>
    <x v="1"/>
    <x v="0"/>
    <x v="4"/>
    <n v="110"/>
  </r>
  <r>
    <x v="1"/>
    <x v="1"/>
    <x v="17"/>
    <n v="109"/>
  </r>
  <r>
    <x v="1"/>
    <x v="1"/>
    <x v="18"/>
    <n v="16608"/>
  </r>
  <r>
    <x v="2"/>
    <x v="0"/>
    <x v="11"/>
    <n v="2"/>
  </r>
  <r>
    <x v="2"/>
    <x v="0"/>
    <x v="6"/>
    <n v="4"/>
  </r>
  <r>
    <x v="2"/>
    <x v="0"/>
    <x v="8"/>
    <n v="33"/>
  </r>
  <r>
    <x v="2"/>
    <x v="0"/>
    <x v="3"/>
    <n v="4"/>
  </r>
  <r>
    <x v="2"/>
    <x v="1"/>
    <x v="10"/>
    <n v="30006"/>
  </r>
  <r>
    <x v="2"/>
    <x v="1"/>
    <x v="11"/>
    <n v="3674"/>
  </r>
  <r>
    <x v="2"/>
    <x v="1"/>
    <x v="13"/>
    <n v="41"/>
  </r>
  <r>
    <x v="2"/>
    <x v="1"/>
    <x v="3"/>
    <n v="858"/>
  </r>
  <r>
    <x v="2"/>
    <x v="1"/>
    <x v="14"/>
    <n v="2631"/>
  </r>
  <r>
    <x v="2"/>
    <x v="1"/>
    <x v="15"/>
    <n v="4319"/>
  </r>
  <r>
    <x v="3"/>
    <x v="0"/>
    <x v="16"/>
    <n v="646"/>
  </r>
  <r>
    <x v="3"/>
    <x v="0"/>
    <x v="19"/>
    <n v="29"/>
  </r>
  <r>
    <x v="3"/>
    <x v="0"/>
    <x v="20"/>
    <n v="45"/>
  </r>
  <r>
    <x v="3"/>
    <x v="1"/>
    <x v="2"/>
    <n v="1965"/>
  </r>
  <r>
    <x v="4"/>
    <x v="0"/>
    <x v="3"/>
    <n v="5"/>
  </r>
  <r>
    <x v="4"/>
    <x v="1"/>
    <x v="21"/>
    <n v="2"/>
  </r>
  <r>
    <x v="4"/>
    <x v="1"/>
    <x v="3"/>
    <n v="1146"/>
  </r>
  <r>
    <x v="4"/>
    <x v="1"/>
    <x v="5"/>
    <n v="3692"/>
  </r>
  <r>
    <x v="0"/>
    <x v="0"/>
    <x v="5"/>
    <n v="177"/>
  </r>
  <r>
    <x v="0"/>
    <x v="1"/>
    <x v="16"/>
    <n v="28221"/>
  </r>
  <r>
    <x v="0"/>
    <x v="1"/>
    <x v="19"/>
    <n v="1853"/>
  </r>
  <r>
    <x v="0"/>
    <x v="1"/>
    <x v="7"/>
    <n v="4412"/>
  </r>
  <r>
    <x v="0"/>
    <x v="1"/>
    <x v="20"/>
    <n v="8094"/>
  </r>
  <r>
    <x v="1"/>
    <x v="0"/>
    <x v="12"/>
    <n v="700"/>
  </r>
  <r>
    <x v="1"/>
    <x v="0"/>
    <x v="7"/>
    <n v="582"/>
  </r>
  <r>
    <x v="1"/>
    <x v="1"/>
    <x v="9"/>
    <n v="46"/>
  </r>
  <r>
    <x v="1"/>
    <x v="1"/>
    <x v="0"/>
    <n v="125"/>
  </r>
  <r>
    <x v="1"/>
    <x v="1"/>
    <x v="1"/>
    <n v="60627"/>
  </r>
  <r>
    <x v="2"/>
    <x v="0"/>
    <x v="18"/>
    <n v="164"/>
  </r>
  <r>
    <x v="2"/>
    <x v="1"/>
    <x v="19"/>
    <n v="1668"/>
  </r>
  <r>
    <x v="2"/>
    <x v="1"/>
    <x v="20"/>
    <n v="7750"/>
  </r>
  <r>
    <x v="3"/>
    <x v="0"/>
    <x v="12"/>
    <n v="849"/>
  </r>
  <r>
    <x v="3"/>
    <x v="0"/>
    <x v="13"/>
    <n v="1"/>
  </r>
  <r>
    <x v="3"/>
    <x v="0"/>
    <x v="14"/>
    <n v="84"/>
  </r>
  <r>
    <x v="3"/>
    <x v="0"/>
    <x v="7"/>
    <n v="685"/>
  </r>
  <r>
    <x v="3"/>
    <x v="0"/>
    <x v="15"/>
    <n v="103"/>
  </r>
  <r>
    <x v="3"/>
    <x v="1"/>
    <x v="0"/>
    <n v="77"/>
  </r>
  <r>
    <x v="3"/>
    <x v="1"/>
    <x v="4"/>
    <n v="3436"/>
  </r>
  <r>
    <x v="3"/>
    <x v="1"/>
    <x v="1"/>
    <n v="39761"/>
  </r>
  <r>
    <x v="4"/>
    <x v="0"/>
    <x v="0"/>
    <n v="3"/>
  </r>
  <r>
    <x v="4"/>
    <x v="0"/>
    <x v="22"/>
    <n v="5"/>
  </r>
  <r>
    <x v="4"/>
    <x v="0"/>
    <x v="18"/>
    <n v="191"/>
  </r>
  <r>
    <x v="4"/>
    <x v="0"/>
    <x v="1"/>
    <n v="669"/>
  </r>
  <r>
    <x v="4"/>
    <x v="1"/>
    <x v="8"/>
    <n v="1057"/>
  </r>
  <r>
    <x v="0"/>
    <x v="0"/>
    <x v="12"/>
    <n v="760"/>
  </r>
  <r>
    <x v="0"/>
    <x v="0"/>
    <x v="22"/>
    <n v="12"/>
  </r>
  <r>
    <x v="0"/>
    <x v="0"/>
    <x v="14"/>
    <n v="63"/>
  </r>
  <r>
    <x v="0"/>
    <x v="0"/>
    <x v="18"/>
    <n v="165"/>
  </r>
  <r>
    <x v="0"/>
    <x v="0"/>
    <x v="15"/>
    <n v="108"/>
  </r>
  <r>
    <x v="0"/>
    <x v="0"/>
    <x v="20"/>
    <n v="53"/>
  </r>
  <r>
    <x v="0"/>
    <x v="1"/>
    <x v="21"/>
    <n v="6"/>
  </r>
  <r>
    <x v="0"/>
    <x v="1"/>
    <x v="8"/>
    <n v="1261"/>
  </r>
  <r>
    <x v="0"/>
    <x v="1"/>
    <x v="1"/>
    <n v="61993"/>
  </r>
  <r>
    <x v="0"/>
    <x v="1"/>
    <x v="5"/>
    <n v="5032"/>
  </r>
  <r>
    <x v="1"/>
    <x v="0"/>
    <x v="14"/>
    <n v="74"/>
  </r>
  <r>
    <x v="1"/>
    <x v="0"/>
    <x v="15"/>
    <n v="87"/>
  </r>
  <r>
    <x v="1"/>
    <x v="0"/>
    <x v="20"/>
    <n v="64"/>
  </r>
  <r>
    <x v="2"/>
    <x v="0"/>
    <x v="17"/>
    <n v="2"/>
  </r>
  <r>
    <x v="2"/>
    <x v="0"/>
    <x v="4"/>
    <n v="128"/>
  </r>
  <r>
    <x v="2"/>
    <x v="1"/>
    <x v="12"/>
    <n v="13652"/>
  </r>
  <r>
    <x v="2"/>
    <x v="1"/>
    <x v="16"/>
    <n v="27347"/>
  </r>
  <r>
    <x v="3"/>
    <x v="0"/>
    <x v="22"/>
    <n v="13"/>
  </r>
  <r>
    <x v="3"/>
    <x v="1"/>
    <x v="12"/>
    <n v="12607"/>
  </r>
  <r>
    <x v="3"/>
    <x v="1"/>
    <x v="8"/>
    <n v="964"/>
  </r>
  <r>
    <x v="3"/>
    <x v="1"/>
    <x v="16"/>
    <n v="24611"/>
  </r>
  <r>
    <x v="3"/>
    <x v="1"/>
    <x v="22"/>
    <n v="811"/>
  </r>
  <r>
    <x v="3"/>
    <x v="1"/>
    <x v="14"/>
    <n v="2358"/>
  </r>
  <r>
    <x v="3"/>
    <x v="1"/>
    <x v="15"/>
    <n v="3689"/>
  </r>
  <r>
    <x v="3"/>
    <x v="1"/>
    <x v="20"/>
    <n v="5572"/>
  </r>
  <r>
    <x v="4"/>
    <x v="0"/>
    <x v="10"/>
    <n v="218"/>
  </r>
  <r>
    <x v="4"/>
    <x v="0"/>
    <x v="11"/>
    <n v="5"/>
  </r>
  <r>
    <x v="4"/>
    <x v="0"/>
    <x v="6"/>
    <n v="6"/>
  </r>
  <r>
    <x v="4"/>
    <x v="0"/>
    <x v="7"/>
    <n v="763"/>
  </r>
  <r>
    <x v="4"/>
    <x v="1"/>
    <x v="10"/>
    <n v="22224"/>
  </r>
  <r>
    <x v="4"/>
    <x v="1"/>
    <x v="11"/>
    <n v="2152"/>
  </r>
  <r>
    <x v="4"/>
    <x v="1"/>
    <x v="13"/>
    <n v="18"/>
  </r>
  <r>
    <x v="4"/>
    <x v="1"/>
    <x v="19"/>
    <n v="1229"/>
  </r>
  <r>
    <x v="4"/>
    <x v="1"/>
    <x v="22"/>
    <n v="862"/>
  </r>
  <r>
    <x v="0"/>
    <x v="0"/>
    <x v="17"/>
    <n v="4"/>
  </r>
  <r>
    <x v="0"/>
    <x v="0"/>
    <x v="4"/>
    <n v="126"/>
  </r>
  <r>
    <x v="0"/>
    <x v="1"/>
    <x v="9"/>
    <n v="36"/>
  </r>
  <r>
    <x v="0"/>
    <x v="1"/>
    <x v="17"/>
    <n v="103"/>
  </r>
  <r>
    <x v="0"/>
    <x v="1"/>
    <x v="18"/>
    <n v="16356"/>
  </r>
  <r>
    <x v="1"/>
    <x v="0"/>
    <x v="3"/>
    <n v="2"/>
  </r>
  <r>
    <x v="1"/>
    <x v="1"/>
    <x v="12"/>
    <n v="13994"/>
  </r>
  <r>
    <x v="1"/>
    <x v="1"/>
    <x v="14"/>
    <n v="2531"/>
  </r>
  <r>
    <x v="1"/>
    <x v="1"/>
    <x v="15"/>
    <n v="4063"/>
  </r>
  <r>
    <x v="1"/>
    <x v="1"/>
    <x v="20"/>
    <n v="8204"/>
  </r>
  <r>
    <x v="2"/>
    <x v="0"/>
    <x v="12"/>
    <n v="720"/>
  </r>
  <r>
    <x v="2"/>
    <x v="0"/>
    <x v="16"/>
    <n v="551"/>
  </r>
  <r>
    <x v="2"/>
    <x v="0"/>
    <x v="14"/>
    <n v="77"/>
  </r>
  <r>
    <x v="2"/>
    <x v="0"/>
    <x v="7"/>
    <n v="656"/>
  </r>
  <r>
    <x v="2"/>
    <x v="0"/>
    <x v="15"/>
    <n v="80"/>
  </r>
  <r>
    <x v="2"/>
    <x v="0"/>
    <x v="20"/>
    <n v="37"/>
  </r>
  <r>
    <x v="2"/>
    <x v="1"/>
    <x v="0"/>
    <n v="111"/>
  </r>
  <r>
    <x v="2"/>
    <x v="1"/>
    <x v="1"/>
    <n v="59399"/>
  </r>
  <r>
    <x v="3"/>
    <x v="0"/>
    <x v="6"/>
    <n v="1"/>
  </r>
  <r>
    <x v="3"/>
    <x v="1"/>
    <x v="11"/>
    <n v="2407"/>
  </r>
  <r>
    <x v="4"/>
    <x v="0"/>
    <x v="13"/>
    <n v="2"/>
  </r>
  <r>
    <x v="4"/>
    <x v="0"/>
    <x v="19"/>
    <n v="20"/>
  </r>
  <r>
    <x v="4"/>
    <x v="1"/>
    <x v="2"/>
    <n v="1947"/>
  </r>
  <r>
    <x v="0"/>
    <x v="0"/>
    <x v="13"/>
    <n v="2"/>
  </r>
  <r>
    <x v="0"/>
    <x v="0"/>
    <x v="19"/>
    <n v="21"/>
  </r>
  <r>
    <x v="0"/>
    <x v="1"/>
    <x v="2"/>
    <n v="3114"/>
  </r>
  <r>
    <x v="1"/>
    <x v="0"/>
    <x v="13"/>
    <n v="3"/>
  </r>
  <r>
    <x v="1"/>
    <x v="0"/>
    <x v="19"/>
    <n v="25"/>
  </r>
  <r>
    <x v="1"/>
    <x v="0"/>
    <x v="22"/>
    <n v="13"/>
  </r>
  <r>
    <x v="1"/>
    <x v="0"/>
    <x v="18"/>
    <n v="176"/>
  </r>
  <r>
    <x v="1"/>
    <x v="1"/>
    <x v="21"/>
    <n v="4"/>
  </r>
  <r>
    <x v="1"/>
    <x v="1"/>
    <x v="8"/>
    <n v="1360"/>
  </r>
  <r>
    <x v="1"/>
    <x v="1"/>
    <x v="16"/>
    <n v="28229"/>
  </r>
  <r>
    <x v="1"/>
    <x v="1"/>
    <x v="22"/>
    <n v="941"/>
  </r>
  <r>
    <x v="1"/>
    <x v="1"/>
    <x v="2"/>
    <n v="2980"/>
  </r>
  <r>
    <x v="1"/>
    <x v="1"/>
    <x v="5"/>
    <n v="4714"/>
  </r>
  <r>
    <x v="2"/>
    <x v="0"/>
    <x v="10"/>
    <n v="225"/>
  </r>
  <r>
    <x v="2"/>
    <x v="0"/>
    <x v="22"/>
    <n v="5"/>
  </r>
  <r>
    <x v="2"/>
    <x v="1"/>
    <x v="21"/>
    <n v="2"/>
  </r>
  <r>
    <x v="2"/>
    <x v="1"/>
    <x v="8"/>
    <n v="1300"/>
  </r>
  <r>
    <x v="2"/>
    <x v="1"/>
    <x v="22"/>
    <n v="957"/>
  </r>
  <r>
    <x v="2"/>
    <x v="1"/>
    <x v="5"/>
    <n v="4617"/>
  </r>
  <r>
    <x v="3"/>
    <x v="0"/>
    <x v="10"/>
    <n v="208"/>
  </r>
  <r>
    <x v="3"/>
    <x v="0"/>
    <x v="11"/>
    <n v="1"/>
  </r>
  <r>
    <x v="3"/>
    <x v="0"/>
    <x v="17"/>
    <n v="4"/>
  </r>
  <r>
    <x v="3"/>
    <x v="0"/>
    <x v="4"/>
    <n v="80"/>
  </r>
  <r>
    <x v="3"/>
    <x v="1"/>
    <x v="10"/>
    <n v="21066"/>
  </r>
  <r>
    <x v="3"/>
    <x v="1"/>
    <x v="13"/>
    <n v="24"/>
  </r>
  <r>
    <x v="3"/>
    <x v="1"/>
    <x v="17"/>
    <n v="83"/>
  </r>
  <r>
    <x v="3"/>
    <x v="1"/>
    <x v="19"/>
    <n v="1133"/>
  </r>
  <r>
    <x v="3"/>
    <x v="1"/>
    <x v="18"/>
    <n v="14671"/>
  </r>
  <r>
    <x v="4"/>
    <x v="0"/>
    <x v="17"/>
    <n v="3"/>
  </r>
  <r>
    <x v="4"/>
    <x v="0"/>
    <x v="4"/>
    <n v="84"/>
  </r>
  <r>
    <x v="4"/>
    <x v="1"/>
    <x v="12"/>
    <n v="15146"/>
  </r>
  <r>
    <x v="4"/>
    <x v="1"/>
    <x v="16"/>
    <n v="26980"/>
  </r>
  <r>
    <x v="4"/>
    <x v="1"/>
    <x v="17"/>
    <n v="77"/>
  </r>
  <r>
    <x v="4"/>
    <x v="1"/>
    <x v="14"/>
    <n v="2448"/>
  </r>
  <r>
    <x v="4"/>
    <x v="1"/>
    <x v="18"/>
    <n v="14856"/>
  </r>
  <r>
    <x v="4"/>
    <x v="1"/>
    <x v="15"/>
    <n v="3747"/>
  </r>
  <r>
    <x v="4"/>
    <x v="1"/>
    <x v="20"/>
    <n v="6636"/>
  </r>
  <r>
    <x v="0"/>
    <x v="0"/>
    <x v="16"/>
    <n v="664"/>
  </r>
  <r>
    <x v="0"/>
    <x v="0"/>
    <x v="7"/>
    <n v="593"/>
  </r>
  <r>
    <x v="0"/>
    <x v="0"/>
    <x v="2"/>
    <n v="16"/>
  </r>
  <r>
    <x v="0"/>
    <x v="1"/>
    <x v="6"/>
    <n v="125"/>
  </r>
  <r>
    <x v="0"/>
    <x v="1"/>
    <x v="0"/>
    <n v="105"/>
  </r>
  <r>
    <x v="0"/>
    <x v="1"/>
    <x v="22"/>
    <n v="918"/>
  </r>
  <r>
    <x v="1"/>
    <x v="0"/>
    <x v="10"/>
    <n v="237"/>
  </r>
  <r>
    <x v="1"/>
    <x v="0"/>
    <x v="11"/>
    <n v="2"/>
  </r>
  <r>
    <x v="1"/>
    <x v="0"/>
    <x v="6"/>
    <n v="3"/>
  </r>
  <r>
    <x v="1"/>
    <x v="0"/>
    <x v="8"/>
    <n v="38"/>
  </r>
  <r>
    <x v="1"/>
    <x v="0"/>
    <x v="5"/>
    <n v="190"/>
  </r>
  <r>
    <x v="1"/>
    <x v="1"/>
    <x v="10"/>
    <n v="31075"/>
  </r>
  <r>
    <x v="1"/>
    <x v="1"/>
    <x v="11"/>
    <n v="3882"/>
  </r>
  <r>
    <x v="1"/>
    <x v="1"/>
    <x v="13"/>
    <n v="48"/>
  </r>
  <r>
    <x v="1"/>
    <x v="1"/>
    <x v="19"/>
    <n v="1618"/>
  </r>
  <r>
    <x v="2"/>
    <x v="0"/>
    <x v="13"/>
    <n v="2"/>
  </r>
  <r>
    <x v="2"/>
    <x v="0"/>
    <x v="19"/>
    <n v="31"/>
  </r>
  <r>
    <x v="2"/>
    <x v="1"/>
    <x v="9"/>
    <n v="37"/>
  </r>
  <r>
    <x v="2"/>
    <x v="1"/>
    <x v="17"/>
    <n v="92"/>
  </r>
  <r>
    <x v="2"/>
    <x v="1"/>
    <x v="18"/>
    <n v="16353"/>
  </r>
  <r>
    <x v="2"/>
    <x v="1"/>
    <x v="2"/>
    <n v="2833"/>
  </r>
  <r>
    <x v="3"/>
    <x v="0"/>
    <x v="3"/>
    <n v="10"/>
  </r>
  <r>
    <x v="3"/>
    <x v="0"/>
    <x v="18"/>
    <n v="162"/>
  </r>
  <r>
    <x v="3"/>
    <x v="1"/>
    <x v="3"/>
    <n v="1446"/>
  </r>
  <r>
    <x v="3"/>
    <x v="1"/>
    <x v="5"/>
    <n v="3470"/>
  </r>
  <r>
    <x v="4"/>
    <x v="0"/>
    <x v="12"/>
    <n v="955"/>
  </r>
  <r>
    <x v="4"/>
    <x v="0"/>
    <x v="16"/>
    <n v="794"/>
  </r>
  <r>
    <x v="4"/>
    <x v="0"/>
    <x v="14"/>
    <n v="73"/>
  </r>
  <r>
    <x v="4"/>
    <x v="0"/>
    <x v="15"/>
    <n v="98"/>
  </r>
  <r>
    <x v="4"/>
    <x v="0"/>
    <x v="20"/>
    <n v="42"/>
  </r>
  <r>
    <x v="4"/>
    <x v="1"/>
    <x v="4"/>
    <n v="3184"/>
  </r>
  <r>
    <x v="4"/>
    <x v="1"/>
    <x v="1"/>
    <n v="47001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x v="0"/>
  </r>
  <r>
    <x v="0"/>
    <x v="1"/>
    <x v="1"/>
  </r>
  <r>
    <x v="0"/>
    <x v="2"/>
    <x v="2"/>
  </r>
  <r>
    <x v="0"/>
    <x v="3"/>
    <x v="3"/>
  </r>
  <r>
    <x v="1"/>
    <x v="3"/>
    <x v="4"/>
  </r>
  <r>
    <x v="1"/>
    <x v="2"/>
    <x v="5"/>
  </r>
  <r>
    <x v="1"/>
    <x v="0"/>
    <x v="6"/>
  </r>
  <r>
    <x v="1"/>
    <x v="1"/>
    <x v="7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x v="0"/>
  </r>
  <r>
    <x v="1"/>
    <x v="1"/>
    <x v="1"/>
  </r>
  <r>
    <x v="2"/>
    <x v="2"/>
    <x v="2"/>
  </r>
  <r>
    <x v="3"/>
    <x v="3"/>
    <x v="3"/>
  </r>
  <r>
    <x v="4"/>
    <x v="4"/>
    <x v="4"/>
  </r>
  <r>
    <x v="5"/>
    <x v="5"/>
    <x v="5"/>
  </r>
  <r>
    <x v="6"/>
    <x v="6"/>
    <x v="6"/>
  </r>
  <r>
    <x v="7"/>
    <x v="7"/>
    <x v="7"/>
  </r>
  <r>
    <x v="8"/>
    <x v="8"/>
    <x v="8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0">
  <r>
    <x v="0"/>
    <x v="0"/>
    <x v="0"/>
    <n v="156"/>
  </r>
  <r>
    <x v="1"/>
    <x v="1"/>
    <x v="0"/>
    <n v="11"/>
  </r>
  <r>
    <x v="1"/>
    <x v="2"/>
    <x v="1"/>
    <n v="1844"/>
  </r>
  <r>
    <x v="1"/>
    <x v="3"/>
    <x v="1"/>
    <n v="162"/>
  </r>
  <r>
    <x v="2"/>
    <x v="4"/>
    <x v="0"/>
    <n v="127"/>
  </r>
  <r>
    <x v="3"/>
    <x v="1"/>
    <x v="0"/>
    <n v="8"/>
  </r>
  <r>
    <x v="3"/>
    <x v="5"/>
    <x v="0"/>
    <n v="198"/>
  </r>
  <r>
    <x v="3"/>
    <x v="6"/>
    <x v="1"/>
    <n v="591"/>
  </r>
  <r>
    <x v="3"/>
    <x v="7"/>
    <x v="0"/>
    <n v="188"/>
  </r>
  <r>
    <x v="4"/>
    <x v="4"/>
    <x v="0"/>
    <n v="131"/>
  </r>
  <r>
    <x v="4"/>
    <x v="8"/>
    <x v="1"/>
    <n v="389"/>
  </r>
  <r>
    <x v="0"/>
    <x v="1"/>
    <x v="0"/>
    <n v="9"/>
  </r>
  <r>
    <x v="0"/>
    <x v="2"/>
    <x v="1"/>
    <n v="1727"/>
  </r>
  <r>
    <x v="0"/>
    <x v="3"/>
    <x v="1"/>
    <n v="143"/>
  </r>
  <r>
    <x v="1"/>
    <x v="0"/>
    <x v="0"/>
    <n v="163"/>
  </r>
  <r>
    <x v="1"/>
    <x v="4"/>
    <x v="0"/>
    <n v="110"/>
  </r>
  <r>
    <x v="2"/>
    <x v="1"/>
    <x v="0"/>
    <n v="7"/>
  </r>
  <r>
    <x v="2"/>
    <x v="5"/>
    <x v="0"/>
    <n v="193"/>
  </r>
  <r>
    <x v="2"/>
    <x v="2"/>
    <x v="1"/>
    <n v="1833"/>
  </r>
  <r>
    <x v="3"/>
    <x v="4"/>
    <x v="0"/>
    <n v="113"/>
  </r>
  <r>
    <x v="3"/>
    <x v="8"/>
    <x v="1"/>
    <n v="411"/>
  </r>
  <r>
    <x v="4"/>
    <x v="1"/>
    <x v="0"/>
    <n v="6"/>
  </r>
  <r>
    <x v="4"/>
    <x v="9"/>
    <x v="1"/>
    <n v="1567"/>
  </r>
  <r>
    <x v="4"/>
    <x v="5"/>
    <x v="0"/>
    <n v="241"/>
  </r>
  <r>
    <x v="4"/>
    <x v="6"/>
    <x v="1"/>
    <n v="731"/>
  </r>
  <r>
    <x v="4"/>
    <x v="7"/>
    <x v="0"/>
    <n v="214"/>
  </r>
  <r>
    <x v="0"/>
    <x v="9"/>
    <x v="0"/>
    <n v="88"/>
  </r>
  <r>
    <x v="0"/>
    <x v="6"/>
    <x v="0"/>
    <n v="11"/>
  </r>
  <r>
    <x v="0"/>
    <x v="4"/>
    <x v="1"/>
    <n v="1121"/>
  </r>
  <r>
    <x v="0"/>
    <x v="4"/>
    <x v="0"/>
    <n v="113"/>
  </r>
  <r>
    <x v="0"/>
    <x v="8"/>
    <x v="1"/>
    <n v="575"/>
  </r>
  <r>
    <x v="2"/>
    <x v="9"/>
    <x v="0"/>
    <n v="71"/>
  </r>
  <r>
    <x v="2"/>
    <x v="8"/>
    <x v="1"/>
    <n v="591"/>
  </r>
  <r>
    <x v="2"/>
    <x v="10"/>
    <x v="0"/>
    <n v="6"/>
  </r>
  <r>
    <x v="3"/>
    <x v="0"/>
    <x v="1"/>
    <n v="1361"/>
  </r>
  <r>
    <x v="4"/>
    <x v="10"/>
    <x v="0"/>
    <n v="7"/>
  </r>
  <r>
    <x v="1"/>
    <x v="9"/>
    <x v="1"/>
    <n v="2617"/>
  </r>
  <r>
    <x v="1"/>
    <x v="9"/>
    <x v="0"/>
    <n v="112"/>
  </r>
  <r>
    <x v="1"/>
    <x v="5"/>
    <x v="1"/>
    <n v="2434"/>
  </r>
  <r>
    <x v="1"/>
    <x v="5"/>
    <x v="0"/>
    <n v="134"/>
  </r>
  <r>
    <x v="1"/>
    <x v="7"/>
    <x v="1"/>
    <n v="2022"/>
  </r>
  <r>
    <x v="1"/>
    <x v="7"/>
    <x v="0"/>
    <n v="210"/>
  </r>
  <r>
    <x v="1"/>
    <x v="8"/>
    <x v="1"/>
    <n v="548"/>
  </r>
  <r>
    <x v="1"/>
    <x v="8"/>
    <x v="0"/>
    <n v="77"/>
  </r>
  <r>
    <x v="1"/>
    <x v="10"/>
    <x v="0"/>
    <n v="4"/>
  </r>
  <r>
    <x v="2"/>
    <x v="0"/>
    <x v="0"/>
    <n v="155"/>
  </r>
  <r>
    <x v="3"/>
    <x v="3"/>
    <x v="1"/>
    <n v="120"/>
  </r>
  <r>
    <x v="0"/>
    <x v="2"/>
    <x v="0"/>
    <n v="126"/>
  </r>
  <r>
    <x v="0"/>
    <x v="0"/>
    <x v="1"/>
    <n v="1874"/>
  </r>
  <r>
    <x v="0"/>
    <x v="10"/>
    <x v="0"/>
    <n v="5"/>
  </r>
  <r>
    <x v="1"/>
    <x v="0"/>
    <x v="1"/>
    <n v="1867"/>
  </r>
  <r>
    <x v="2"/>
    <x v="8"/>
    <x v="0"/>
    <n v="72"/>
  </r>
  <r>
    <x v="3"/>
    <x v="9"/>
    <x v="0"/>
    <n v="88"/>
  </r>
  <r>
    <x v="3"/>
    <x v="5"/>
    <x v="1"/>
    <n v="1879"/>
  </r>
  <r>
    <x v="3"/>
    <x v="8"/>
    <x v="0"/>
    <n v="61"/>
  </r>
  <r>
    <x v="3"/>
    <x v="3"/>
    <x v="0"/>
    <n v="27"/>
  </r>
  <r>
    <x v="4"/>
    <x v="1"/>
    <x v="1"/>
    <n v="171"/>
  </r>
  <r>
    <x v="4"/>
    <x v="6"/>
    <x v="0"/>
    <n v="14"/>
  </r>
  <r>
    <x v="4"/>
    <x v="4"/>
    <x v="1"/>
    <n v="967"/>
  </r>
  <r>
    <x v="4"/>
    <x v="3"/>
    <x v="0"/>
    <n v="23"/>
  </r>
  <r>
    <x v="4"/>
    <x v="10"/>
    <x v="1"/>
    <n v="124"/>
  </r>
  <r>
    <x v="0"/>
    <x v="3"/>
    <x v="0"/>
    <n v="26"/>
  </r>
  <r>
    <x v="1"/>
    <x v="1"/>
    <x v="1"/>
    <n v="248"/>
  </r>
  <r>
    <x v="1"/>
    <x v="6"/>
    <x v="1"/>
    <n v="1293"/>
  </r>
  <r>
    <x v="1"/>
    <x v="6"/>
    <x v="0"/>
    <n v="15"/>
  </r>
  <r>
    <x v="1"/>
    <x v="4"/>
    <x v="1"/>
    <n v="1205"/>
  </r>
  <r>
    <x v="1"/>
    <x v="10"/>
    <x v="1"/>
    <n v="114"/>
  </r>
  <r>
    <x v="3"/>
    <x v="9"/>
    <x v="1"/>
    <n v="1566"/>
  </r>
  <r>
    <x v="3"/>
    <x v="2"/>
    <x v="1"/>
    <n v="1469"/>
  </r>
  <r>
    <x v="3"/>
    <x v="2"/>
    <x v="0"/>
    <n v="174"/>
  </r>
  <r>
    <x v="3"/>
    <x v="7"/>
    <x v="1"/>
    <n v="1486"/>
  </r>
  <r>
    <x v="3"/>
    <x v="10"/>
    <x v="0"/>
    <n v="1"/>
  </r>
  <r>
    <x v="4"/>
    <x v="0"/>
    <x v="1"/>
    <n v="1359"/>
  </r>
  <r>
    <x v="4"/>
    <x v="0"/>
    <x v="0"/>
    <n v="168"/>
  </r>
  <r>
    <x v="1"/>
    <x v="2"/>
    <x v="0"/>
    <n v="129"/>
  </r>
  <r>
    <x v="1"/>
    <x v="3"/>
    <x v="0"/>
    <n v="32"/>
  </r>
  <r>
    <x v="2"/>
    <x v="1"/>
    <x v="1"/>
    <n v="211"/>
  </r>
  <r>
    <x v="2"/>
    <x v="0"/>
    <x v="1"/>
    <n v="1785"/>
  </r>
  <r>
    <x v="2"/>
    <x v="6"/>
    <x v="0"/>
    <n v="15"/>
  </r>
  <r>
    <x v="2"/>
    <x v="4"/>
    <x v="1"/>
    <n v="1260"/>
  </r>
  <r>
    <x v="2"/>
    <x v="3"/>
    <x v="0"/>
    <n v="37"/>
  </r>
  <r>
    <x v="2"/>
    <x v="10"/>
    <x v="1"/>
    <n v="109"/>
  </r>
  <r>
    <x v="3"/>
    <x v="1"/>
    <x v="1"/>
    <n v="164"/>
  </r>
  <r>
    <x v="3"/>
    <x v="6"/>
    <x v="0"/>
    <n v="17"/>
  </r>
  <r>
    <x v="3"/>
    <x v="4"/>
    <x v="1"/>
    <n v="958"/>
  </r>
  <r>
    <x v="3"/>
    <x v="10"/>
    <x v="1"/>
    <n v="106"/>
  </r>
  <r>
    <x v="4"/>
    <x v="9"/>
    <x v="0"/>
    <n v="89"/>
  </r>
  <r>
    <x v="4"/>
    <x v="5"/>
    <x v="1"/>
    <n v="1929"/>
  </r>
  <r>
    <x v="4"/>
    <x v="7"/>
    <x v="1"/>
    <n v="1428"/>
  </r>
  <r>
    <x v="4"/>
    <x v="8"/>
    <x v="0"/>
    <n v="66"/>
  </r>
  <r>
    <x v="0"/>
    <x v="1"/>
    <x v="1"/>
    <n v="239"/>
  </r>
  <r>
    <x v="0"/>
    <x v="9"/>
    <x v="1"/>
    <n v="2868"/>
  </r>
  <r>
    <x v="0"/>
    <x v="5"/>
    <x v="1"/>
    <n v="2461"/>
  </r>
  <r>
    <x v="0"/>
    <x v="5"/>
    <x v="0"/>
    <n v="145"/>
  </r>
  <r>
    <x v="0"/>
    <x v="6"/>
    <x v="1"/>
    <n v="1436"/>
  </r>
  <r>
    <x v="0"/>
    <x v="7"/>
    <x v="1"/>
    <n v="1980"/>
  </r>
  <r>
    <x v="0"/>
    <x v="7"/>
    <x v="0"/>
    <n v="203"/>
  </r>
  <r>
    <x v="0"/>
    <x v="8"/>
    <x v="0"/>
    <n v="81"/>
  </r>
  <r>
    <x v="0"/>
    <x v="10"/>
    <x v="1"/>
    <n v="130"/>
  </r>
  <r>
    <x v="2"/>
    <x v="9"/>
    <x v="1"/>
    <n v="2536"/>
  </r>
  <r>
    <x v="2"/>
    <x v="5"/>
    <x v="1"/>
    <n v="2437"/>
  </r>
  <r>
    <x v="2"/>
    <x v="2"/>
    <x v="0"/>
    <n v="152"/>
  </r>
  <r>
    <x v="2"/>
    <x v="6"/>
    <x v="1"/>
    <n v="1277"/>
  </r>
  <r>
    <x v="2"/>
    <x v="7"/>
    <x v="1"/>
    <n v="1917"/>
  </r>
  <r>
    <x v="2"/>
    <x v="7"/>
    <x v="0"/>
    <n v="199"/>
  </r>
  <r>
    <x v="2"/>
    <x v="3"/>
    <x v="1"/>
    <n v="170"/>
  </r>
  <r>
    <x v="3"/>
    <x v="0"/>
    <x v="0"/>
    <n v="168"/>
  </r>
  <r>
    <x v="4"/>
    <x v="2"/>
    <x v="1"/>
    <n v="1508"/>
  </r>
  <r>
    <x v="4"/>
    <x v="2"/>
    <x v="0"/>
    <n v="210"/>
  </r>
  <r>
    <x v="4"/>
    <x v="3"/>
    <x v="1"/>
    <n v="103"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8">
  <r>
    <x v="0"/>
    <x v="0"/>
    <x v="0"/>
    <n v="86"/>
  </r>
  <r>
    <x v="1"/>
    <x v="1"/>
    <x v="0"/>
    <n v="1"/>
  </r>
  <r>
    <x v="1"/>
    <x v="2"/>
    <x v="1"/>
    <n v="2358"/>
  </r>
  <r>
    <x v="1"/>
    <x v="3"/>
    <x v="1"/>
    <n v="7"/>
  </r>
  <r>
    <x v="2"/>
    <x v="4"/>
    <x v="0"/>
    <n v="38"/>
  </r>
  <r>
    <x v="3"/>
    <x v="5"/>
    <x v="0"/>
    <n v="144"/>
  </r>
  <r>
    <x v="3"/>
    <x v="6"/>
    <x v="1"/>
    <n v="141"/>
  </r>
  <r>
    <x v="3"/>
    <x v="7"/>
    <x v="0"/>
    <n v="88"/>
  </r>
  <r>
    <x v="4"/>
    <x v="4"/>
    <x v="0"/>
    <n v="34"/>
  </r>
  <r>
    <x v="4"/>
    <x v="8"/>
    <x v="1"/>
    <n v="76"/>
  </r>
  <r>
    <x v="0"/>
    <x v="9"/>
    <x v="0"/>
    <n v="103"/>
  </r>
  <r>
    <x v="0"/>
    <x v="4"/>
    <x v="1"/>
    <n v="514"/>
  </r>
  <r>
    <x v="0"/>
    <x v="4"/>
    <x v="0"/>
    <n v="31"/>
  </r>
  <r>
    <x v="0"/>
    <x v="8"/>
    <x v="1"/>
    <n v="74"/>
  </r>
  <r>
    <x v="2"/>
    <x v="9"/>
    <x v="0"/>
    <n v="72"/>
  </r>
  <r>
    <x v="2"/>
    <x v="8"/>
    <x v="1"/>
    <n v="73"/>
  </r>
  <r>
    <x v="3"/>
    <x v="0"/>
    <x v="1"/>
    <n v="1511"/>
  </r>
  <r>
    <x v="0"/>
    <x v="2"/>
    <x v="0"/>
    <n v="103"/>
  </r>
  <r>
    <x v="0"/>
    <x v="0"/>
    <x v="1"/>
    <n v="2059"/>
  </r>
  <r>
    <x v="0"/>
    <x v="10"/>
    <x v="0"/>
    <n v="1"/>
  </r>
  <r>
    <x v="1"/>
    <x v="0"/>
    <x v="1"/>
    <n v="2109"/>
  </r>
  <r>
    <x v="2"/>
    <x v="8"/>
    <x v="0"/>
    <n v="7"/>
  </r>
  <r>
    <x v="3"/>
    <x v="9"/>
    <x v="0"/>
    <n v="73"/>
  </r>
  <r>
    <x v="3"/>
    <x v="5"/>
    <x v="1"/>
    <n v="3181"/>
  </r>
  <r>
    <x v="3"/>
    <x v="8"/>
    <x v="0"/>
    <n v="8"/>
  </r>
  <r>
    <x v="4"/>
    <x v="1"/>
    <x v="1"/>
    <n v="14"/>
  </r>
  <r>
    <x v="4"/>
    <x v="6"/>
    <x v="0"/>
    <n v="6"/>
  </r>
  <r>
    <x v="4"/>
    <x v="4"/>
    <x v="1"/>
    <n v="463"/>
  </r>
  <r>
    <x v="4"/>
    <x v="3"/>
    <x v="0"/>
    <n v="2"/>
  </r>
  <r>
    <x v="4"/>
    <x v="10"/>
    <x v="1"/>
    <n v="44"/>
  </r>
  <r>
    <x v="1"/>
    <x v="2"/>
    <x v="0"/>
    <n v="83"/>
  </r>
  <r>
    <x v="2"/>
    <x v="1"/>
    <x v="1"/>
    <n v="12"/>
  </r>
  <r>
    <x v="2"/>
    <x v="0"/>
    <x v="1"/>
    <n v="1857"/>
  </r>
  <r>
    <x v="2"/>
    <x v="6"/>
    <x v="0"/>
    <n v="1"/>
  </r>
  <r>
    <x v="2"/>
    <x v="4"/>
    <x v="1"/>
    <n v="524"/>
  </r>
  <r>
    <x v="2"/>
    <x v="3"/>
    <x v="0"/>
    <n v="2"/>
  </r>
  <r>
    <x v="2"/>
    <x v="10"/>
    <x v="1"/>
    <n v="57"/>
  </r>
  <r>
    <x v="3"/>
    <x v="1"/>
    <x v="1"/>
    <n v="9"/>
  </r>
  <r>
    <x v="3"/>
    <x v="6"/>
    <x v="0"/>
    <n v="5"/>
  </r>
  <r>
    <x v="3"/>
    <x v="4"/>
    <x v="1"/>
    <n v="446"/>
  </r>
  <r>
    <x v="3"/>
    <x v="10"/>
    <x v="1"/>
    <n v="47"/>
  </r>
  <r>
    <x v="4"/>
    <x v="9"/>
    <x v="0"/>
    <n v="91"/>
  </r>
  <r>
    <x v="4"/>
    <x v="5"/>
    <x v="1"/>
    <n v="3424"/>
  </r>
  <r>
    <x v="4"/>
    <x v="7"/>
    <x v="1"/>
    <n v="1292"/>
  </r>
  <r>
    <x v="4"/>
    <x v="8"/>
    <x v="0"/>
    <n v="10"/>
  </r>
  <r>
    <x v="1"/>
    <x v="9"/>
    <x v="1"/>
    <n v="2855"/>
  </r>
  <r>
    <x v="1"/>
    <x v="9"/>
    <x v="0"/>
    <n v="95"/>
  </r>
  <r>
    <x v="1"/>
    <x v="5"/>
    <x v="1"/>
    <n v="4424"/>
  </r>
  <r>
    <x v="1"/>
    <x v="5"/>
    <x v="0"/>
    <n v="136"/>
  </r>
  <r>
    <x v="1"/>
    <x v="7"/>
    <x v="1"/>
    <n v="1551"/>
  </r>
  <r>
    <x v="1"/>
    <x v="7"/>
    <x v="0"/>
    <n v="76"/>
  </r>
  <r>
    <x v="1"/>
    <x v="8"/>
    <x v="1"/>
    <n v="74"/>
  </r>
  <r>
    <x v="1"/>
    <x v="8"/>
    <x v="0"/>
    <n v="5"/>
  </r>
  <r>
    <x v="2"/>
    <x v="0"/>
    <x v="0"/>
    <n v="82"/>
  </r>
  <r>
    <x v="3"/>
    <x v="3"/>
    <x v="1"/>
    <n v="5"/>
  </r>
  <r>
    <x v="1"/>
    <x v="1"/>
    <x v="1"/>
    <n v="8"/>
  </r>
  <r>
    <x v="1"/>
    <x v="6"/>
    <x v="1"/>
    <n v="143"/>
  </r>
  <r>
    <x v="1"/>
    <x v="6"/>
    <x v="0"/>
    <n v="2"/>
  </r>
  <r>
    <x v="1"/>
    <x v="4"/>
    <x v="1"/>
    <n v="484"/>
  </r>
  <r>
    <x v="1"/>
    <x v="10"/>
    <x v="1"/>
    <n v="60"/>
  </r>
  <r>
    <x v="3"/>
    <x v="9"/>
    <x v="1"/>
    <n v="1993"/>
  </r>
  <r>
    <x v="3"/>
    <x v="2"/>
    <x v="1"/>
    <n v="1912"/>
  </r>
  <r>
    <x v="3"/>
    <x v="2"/>
    <x v="0"/>
    <n v="108"/>
  </r>
  <r>
    <x v="3"/>
    <x v="7"/>
    <x v="1"/>
    <n v="1237"/>
  </r>
  <r>
    <x v="4"/>
    <x v="0"/>
    <x v="1"/>
    <n v="1640"/>
  </r>
  <r>
    <x v="4"/>
    <x v="0"/>
    <x v="0"/>
    <n v="119"/>
  </r>
  <r>
    <x v="0"/>
    <x v="1"/>
    <x v="1"/>
    <n v="9"/>
  </r>
  <r>
    <x v="0"/>
    <x v="9"/>
    <x v="1"/>
    <n v="2986"/>
  </r>
  <r>
    <x v="0"/>
    <x v="5"/>
    <x v="1"/>
    <n v="4552"/>
  </r>
  <r>
    <x v="0"/>
    <x v="5"/>
    <x v="0"/>
    <n v="148"/>
  </r>
  <r>
    <x v="0"/>
    <x v="6"/>
    <x v="1"/>
    <n v="91"/>
  </r>
  <r>
    <x v="0"/>
    <x v="7"/>
    <x v="1"/>
    <n v="1484"/>
  </r>
  <r>
    <x v="0"/>
    <x v="7"/>
    <x v="0"/>
    <n v="81"/>
  </r>
  <r>
    <x v="0"/>
    <x v="8"/>
    <x v="0"/>
    <n v="13"/>
  </r>
  <r>
    <x v="0"/>
    <x v="10"/>
    <x v="1"/>
    <n v="56"/>
  </r>
  <r>
    <x v="2"/>
    <x v="9"/>
    <x v="1"/>
    <n v="2403"/>
  </r>
  <r>
    <x v="2"/>
    <x v="5"/>
    <x v="1"/>
    <n v="4138"/>
  </r>
  <r>
    <x v="2"/>
    <x v="2"/>
    <x v="0"/>
    <n v="79"/>
  </r>
  <r>
    <x v="2"/>
    <x v="6"/>
    <x v="1"/>
    <n v="116"/>
  </r>
  <r>
    <x v="2"/>
    <x v="7"/>
    <x v="1"/>
    <n v="1415"/>
  </r>
  <r>
    <x v="2"/>
    <x v="7"/>
    <x v="0"/>
    <n v="63"/>
  </r>
  <r>
    <x v="2"/>
    <x v="3"/>
    <x v="1"/>
    <n v="7"/>
  </r>
  <r>
    <x v="3"/>
    <x v="0"/>
    <x v="0"/>
    <n v="94"/>
  </r>
  <r>
    <x v="4"/>
    <x v="2"/>
    <x v="1"/>
    <n v="2289"/>
  </r>
  <r>
    <x v="4"/>
    <x v="2"/>
    <x v="0"/>
    <n v="119"/>
  </r>
  <r>
    <x v="4"/>
    <x v="3"/>
    <x v="1"/>
    <n v="8"/>
  </r>
  <r>
    <x v="0"/>
    <x v="2"/>
    <x v="1"/>
    <n v="2318"/>
  </r>
  <r>
    <x v="0"/>
    <x v="3"/>
    <x v="1"/>
    <n v="5"/>
  </r>
  <r>
    <x v="1"/>
    <x v="0"/>
    <x v="0"/>
    <n v="87"/>
  </r>
  <r>
    <x v="1"/>
    <x v="4"/>
    <x v="0"/>
    <n v="26"/>
  </r>
  <r>
    <x v="2"/>
    <x v="5"/>
    <x v="0"/>
    <n v="140"/>
  </r>
  <r>
    <x v="2"/>
    <x v="2"/>
    <x v="1"/>
    <n v="2333"/>
  </r>
  <r>
    <x v="3"/>
    <x v="4"/>
    <x v="0"/>
    <n v="45"/>
  </r>
  <r>
    <x v="3"/>
    <x v="8"/>
    <x v="1"/>
    <n v="71"/>
  </r>
  <r>
    <x v="4"/>
    <x v="9"/>
    <x v="1"/>
    <n v="2019"/>
  </r>
  <r>
    <x v="4"/>
    <x v="5"/>
    <x v="0"/>
    <n v="154"/>
  </r>
  <r>
    <x v="4"/>
    <x v="6"/>
    <x v="1"/>
    <n v="196"/>
  </r>
  <r>
    <x v="4"/>
    <x v="7"/>
    <x v="0"/>
    <n v="84"/>
  </r>
</pivotCacheRecords>
</file>

<file path=xl/pivotCache/pivotCacheRecords1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30">
  <r>
    <x v="0"/>
    <x v="0"/>
    <x v="0"/>
    <n v="22"/>
  </r>
  <r>
    <x v="0"/>
    <x v="1"/>
    <x v="1"/>
    <n v="59"/>
  </r>
  <r>
    <x v="0"/>
    <x v="2"/>
    <x v="0"/>
    <n v="2"/>
  </r>
  <r>
    <x v="0"/>
    <x v="3"/>
    <x v="0"/>
    <n v="3"/>
  </r>
  <r>
    <x v="0"/>
    <x v="4"/>
    <x v="0"/>
    <n v="47"/>
  </r>
  <r>
    <x v="0"/>
    <x v="5"/>
    <x v="1"/>
    <n v="714"/>
  </r>
  <r>
    <x v="0"/>
    <x v="6"/>
    <x v="0"/>
    <n v="3"/>
  </r>
  <r>
    <x v="0"/>
    <x v="7"/>
    <x v="0"/>
    <n v="1"/>
  </r>
  <r>
    <x v="0"/>
    <x v="8"/>
    <x v="1"/>
    <n v="171"/>
  </r>
  <r>
    <x v="0"/>
    <x v="9"/>
    <x v="1"/>
    <n v="142"/>
  </r>
  <r>
    <x v="0"/>
    <x v="10"/>
    <x v="0"/>
    <n v="1"/>
  </r>
  <r>
    <x v="0"/>
    <x v="11"/>
    <x v="0"/>
    <n v="5"/>
  </r>
  <r>
    <x v="1"/>
    <x v="12"/>
    <x v="1"/>
    <n v="113"/>
  </r>
  <r>
    <x v="1"/>
    <x v="0"/>
    <x v="0"/>
    <n v="11"/>
  </r>
  <r>
    <x v="1"/>
    <x v="13"/>
    <x v="1"/>
    <n v="21"/>
  </r>
  <r>
    <x v="1"/>
    <x v="14"/>
    <x v="1"/>
    <n v="10"/>
  </r>
  <r>
    <x v="1"/>
    <x v="15"/>
    <x v="0"/>
    <n v="10"/>
  </r>
  <r>
    <x v="1"/>
    <x v="6"/>
    <x v="0"/>
    <n v="10"/>
  </r>
  <r>
    <x v="1"/>
    <x v="8"/>
    <x v="1"/>
    <n v="159"/>
  </r>
  <r>
    <x v="1"/>
    <x v="16"/>
    <x v="0"/>
    <n v="1"/>
  </r>
  <r>
    <x v="1"/>
    <x v="17"/>
    <x v="0"/>
    <n v="8"/>
  </r>
  <r>
    <x v="1"/>
    <x v="18"/>
    <x v="0"/>
    <n v="4"/>
  </r>
  <r>
    <x v="2"/>
    <x v="19"/>
    <x v="1"/>
    <n v="14"/>
  </r>
  <r>
    <x v="2"/>
    <x v="12"/>
    <x v="1"/>
    <n v="54"/>
  </r>
  <r>
    <x v="2"/>
    <x v="14"/>
    <x v="1"/>
    <n v="7"/>
  </r>
  <r>
    <x v="2"/>
    <x v="20"/>
    <x v="0"/>
    <n v="6"/>
  </r>
  <r>
    <x v="2"/>
    <x v="21"/>
    <x v="0"/>
    <n v="5"/>
  </r>
  <r>
    <x v="2"/>
    <x v="7"/>
    <x v="1"/>
    <n v="106"/>
  </r>
  <r>
    <x v="2"/>
    <x v="22"/>
    <x v="1"/>
    <n v="21"/>
  </r>
  <r>
    <x v="2"/>
    <x v="17"/>
    <x v="0"/>
    <n v="8"/>
  </r>
  <r>
    <x v="2"/>
    <x v="11"/>
    <x v="1"/>
    <n v="63"/>
  </r>
  <r>
    <x v="3"/>
    <x v="23"/>
    <x v="1"/>
    <n v="29"/>
  </r>
  <r>
    <x v="3"/>
    <x v="24"/>
    <x v="0"/>
    <n v="7"/>
  </r>
  <r>
    <x v="3"/>
    <x v="25"/>
    <x v="0"/>
    <n v="38"/>
  </r>
  <r>
    <x v="3"/>
    <x v="26"/>
    <x v="0"/>
    <n v="4"/>
  </r>
  <r>
    <x v="3"/>
    <x v="26"/>
    <x v="1"/>
    <n v="70"/>
  </r>
  <r>
    <x v="3"/>
    <x v="15"/>
    <x v="1"/>
    <n v="444"/>
  </r>
  <r>
    <x v="3"/>
    <x v="7"/>
    <x v="1"/>
    <n v="79"/>
  </r>
  <r>
    <x v="3"/>
    <x v="22"/>
    <x v="1"/>
    <n v="15"/>
  </r>
  <r>
    <x v="4"/>
    <x v="23"/>
    <x v="1"/>
    <n v="23"/>
  </r>
  <r>
    <x v="4"/>
    <x v="27"/>
    <x v="0"/>
    <n v="9"/>
  </r>
  <r>
    <x v="4"/>
    <x v="25"/>
    <x v="0"/>
    <n v="25"/>
  </r>
  <r>
    <x v="4"/>
    <x v="26"/>
    <x v="0"/>
    <n v="2"/>
  </r>
  <r>
    <x v="4"/>
    <x v="26"/>
    <x v="1"/>
    <n v="54"/>
  </r>
  <r>
    <x v="4"/>
    <x v="28"/>
    <x v="0"/>
    <n v="6"/>
  </r>
  <r>
    <x v="4"/>
    <x v="15"/>
    <x v="1"/>
    <n v="558"/>
  </r>
  <r>
    <x v="4"/>
    <x v="29"/>
    <x v="0"/>
    <n v="46"/>
  </r>
  <r>
    <x v="4"/>
    <x v="20"/>
    <x v="1"/>
    <n v="148"/>
  </r>
  <r>
    <x v="4"/>
    <x v="30"/>
    <x v="0"/>
    <n v="4"/>
  </r>
  <r>
    <x v="4"/>
    <x v="18"/>
    <x v="0"/>
    <n v="6"/>
  </r>
  <r>
    <x v="0"/>
    <x v="31"/>
    <x v="0"/>
    <n v="1"/>
  </r>
  <r>
    <x v="0"/>
    <x v="24"/>
    <x v="1"/>
    <n v="66"/>
  </r>
  <r>
    <x v="0"/>
    <x v="1"/>
    <x v="0"/>
    <n v="2"/>
  </r>
  <r>
    <x v="0"/>
    <x v="32"/>
    <x v="0"/>
    <n v="1"/>
  </r>
  <r>
    <x v="0"/>
    <x v="33"/>
    <x v="0"/>
    <n v="2"/>
  </r>
  <r>
    <x v="0"/>
    <x v="34"/>
    <x v="1"/>
    <n v="68"/>
  </r>
  <r>
    <x v="0"/>
    <x v="35"/>
    <x v="0"/>
    <n v="2"/>
  </r>
  <r>
    <x v="0"/>
    <x v="29"/>
    <x v="1"/>
    <n v="1576"/>
  </r>
  <r>
    <x v="0"/>
    <x v="30"/>
    <x v="1"/>
    <n v="76"/>
  </r>
  <r>
    <x v="0"/>
    <x v="36"/>
    <x v="1"/>
    <n v="11"/>
  </r>
  <r>
    <x v="0"/>
    <x v="37"/>
    <x v="0"/>
    <n v="2"/>
  </r>
  <r>
    <x v="1"/>
    <x v="38"/>
    <x v="1"/>
    <n v="7"/>
  </r>
  <r>
    <x v="1"/>
    <x v="25"/>
    <x v="1"/>
    <n v="187"/>
  </r>
  <r>
    <x v="1"/>
    <x v="13"/>
    <x v="0"/>
    <n v="2"/>
  </r>
  <r>
    <x v="1"/>
    <x v="39"/>
    <x v="0"/>
    <n v="123"/>
  </r>
  <r>
    <x v="1"/>
    <x v="40"/>
    <x v="1"/>
    <n v="9"/>
  </r>
  <r>
    <x v="1"/>
    <x v="41"/>
    <x v="1"/>
    <n v="36"/>
  </r>
  <r>
    <x v="1"/>
    <x v="42"/>
    <x v="1"/>
    <n v="15"/>
  </r>
  <r>
    <x v="1"/>
    <x v="28"/>
    <x v="1"/>
    <n v="125"/>
  </r>
  <r>
    <x v="1"/>
    <x v="43"/>
    <x v="0"/>
    <n v="1"/>
  </r>
  <r>
    <x v="1"/>
    <x v="43"/>
    <x v="1"/>
    <n v="21"/>
  </r>
  <r>
    <x v="1"/>
    <x v="44"/>
    <x v="0"/>
    <n v="4"/>
  </r>
  <r>
    <x v="1"/>
    <x v="45"/>
    <x v="0"/>
    <n v="7"/>
  </r>
  <r>
    <x v="1"/>
    <x v="45"/>
    <x v="1"/>
    <n v="183"/>
  </r>
  <r>
    <x v="1"/>
    <x v="46"/>
    <x v="0"/>
    <n v="11"/>
  </r>
  <r>
    <x v="1"/>
    <x v="47"/>
    <x v="0"/>
    <n v="10"/>
  </r>
  <r>
    <x v="1"/>
    <x v="8"/>
    <x v="0"/>
    <n v="6"/>
  </r>
  <r>
    <x v="1"/>
    <x v="16"/>
    <x v="1"/>
    <n v="26"/>
  </r>
  <r>
    <x v="1"/>
    <x v="48"/>
    <x v="1"/>
    <n v="86"/>
  </r>
  <r>
    <x v="1"/>
    <x v="17"/>
    <x v="1"/>
    <n v="210"/>
  </r>
  <r>
    <x v="1"/>
    <x v="18"/>
    <x v="1"/>
    <n v="21"/>
  </r>
  <r>
    <x v="2"/>
    <x v="24"/>
    <x v="1"/>
    <n v="69"/>
  </r>
  <r>
    <x v="2"/>
    <x v="27"/>
    <x v="1"/>
    <n v="312"/>
  </r>
  <r>
    <x v="2"/>
    <x v="19"/>
    <x v="0"/>
    <n v="1"/>
  </r>
  <r>
    <x v="2"/>
    <x v="1"/>
    <x v="0"/>
    <n v="2"/>
  </r>
  <r>
    <x v="2"/>
    <x v="33"/>
    <x v="0"/>
    <n v="2"/>
  </r>
  <r>
    <x v="2"/>
    <x v="49"/>
    <x v="1"/>
    <n v="3"/>
  </r>
  <r>
    <x v="2"/>
    <x v="29"/>
    <x v="1"/>
    <n v="1461"/>
  </r>
  <r>
    <x v="2"/>
    <x v="37"/>
    <x v="0"/>
    <n v="2"/>
  </r>
  <r>
    <x v="2"/>
    <x v="50"/>
    <x v="1"/>
    <n v="49"/>
  </r>
  <r>
    <x v="3"/>
    <x v="51"/>
    <x v="0"/>
    <n v="19"/>
  </r>
  <r>
    <x v="3"/>
    <x v="51"/>
    <x v="1"/>
    <n v="448"/>
  </r>
  <r>
    <x v="3"/>
    <x v="31"/>
    <x v="1"/>
    <n v="10"/>
  </r>
  <r>
    <x v="3"/>
    <x v="38"/>
    <x v="1"/>
    <n v="9"/>
  </r>
  <r>
    <x v="3"/>
    <x v="32"/>
    <x v="1"/>
    <n v="19"/>
  </r>
  <r>
    <x v="3"/>
    <x v="52"/>
    <x v="1"/>
    <n v="17"/>
  </r>
  <r>
    <x v="3"/>
    <x v="13"/>
    <x v="0"/>
    <n v="3"/>
  </r>
  <r>
    <x v="3"/>
    <x v="53"/>
    <x v="0"/>
    <n v="4"/>
  </r>
  <r>
    <x v="3"/>
    <x v="53"/>
    <x v="1"/>
    <n v="43"/>
  </r>
  <r>
    <x v="3"/>
    <x v="41"/>
    <x v="1"/>
    <n v="25"/>
  </r>
  <r>
    <x v="3"/>
    <x v="42"/>
    <x v="1"/>
    <n v="10"/>
  </r>
  <r>
    <x v="3"/>
    <x v="35"/>
    <x v="1"/>
    <n v="45"/>
  </r>
  <r>
    <x v="3"/>
    <x v="28"/>
    <x v="1"/>
    <n v="106"/>
  </r>
  <r>
    <x v="3"/>
    <x v="43"/>
    <x v="1"/>
    <n v="10"/>
  </r>
  <r>
    <x v="3"/>
    <x v="54"/>
    <x v="1"/>
    <n v="21"/>
  </r>
  <r>
    <x v="3"/>
    <x v="44"/>
    <x v="0"/>
    <n v="8"/>
  </r>
  <r>
    <x v="3"/>
    <x v="44"/>
    <x v="1"/>
    <n v="364"/>
  </r>
  <r>
    <x v="3"/>
    <x v="47"/>
    <x v="0"/>
    <n v="6"/>
  </r>
  <r>
    <x v="3"/>
    <x v="8"/>
    <x v="0"/>
    <n v="8"/>
  </r>
  <r>
    <x v="3"/>
    <x v="48"/>
    <x v="1"/>
    <n v="73"/>
  </r>
  <r>
    <x v="4"/>
    <x v="55"/>
    <x v="0"/>
    <n v="6"/>
  </r>
  <r>
    <x v="4"/>
    <x v="27"/>
    <x v="1"/>
    <n v="227"/>
  </r>
  <r>
    <x v="4"/>
    <x v="12"/>
    <x v="0"/>
    <n v="4"/>
  </r>
  <r>
    <x v="4"/>
    <x v="56"/>
    <x v="0"/>
    <n v="1"/>
  </r>
  <r>
    <x v="4"/>
    <x v="56"/>
    <x v="1"/>
    <n v="3"/>
  </r>
  <r>
    <x v="4"/>
    <x v="14"/>
    <x v="0"/>
    <n v="1"/>
  </r>
  <r>
    <x v="4"/>
    <x v="39"/>
    <x v="1"/>
    <n v="2679"/>
  </r>
  <r>
    <x v="4"/>
    <x v="49"/>
    <x v="1"/>
    <n v="6"/>
  </r>
  <r>
    <x v="4"/>
    <x v="5"/>
    <x v="0"/>
    <n v="59"/>
  </r>
  <r>
    <x v="4"/>
    <x v="46"/>
    <x v="1"/>
    <n v="241"/>
  </r>
  <r>
    <x v="4"/>
    <x v="9"/>
    <x v="0"/>
    <n v="15"/>
  </r>
  <r>
    <x v="4"/>
    <x v="50"/>
    <x v="1"/>
    <n v="43"/>
  </r>
  <r>
    <x v="0"/>
    <x v="25"/>
    <x v="1"/>
    <n v="196"/>
  </r>
  <r>
    <x v="0"/>
    <x v="39"/>
    <x v="0"/>
    <n v="137"/>
  </r>
  <r>
    <x v="0"/>
    <x v="40"/>
    <x v="0"/>
    <n v="1"/>
  </r>
  <r>
    <x v="0"/>
    <x v="40"/>
    <x v="1"/>
    <n v="14"/>
  </r>
  <r>
    <x v="0"/>
    <x v="57"/>
    <x v="1"/>
    <n v="1100"/>
  </r>
  <r>
    <x v="0"/>
    <x v="28"/>
    <x v="1"/>
    <n v="99"/>
  </r>
  <r>
    <x v="0"/>
    <x v="43"/>
    <x v="1"/>
    <n v="6"/>
  </r>
  <r>
    <x v="0"/>
    <x v="45"/>
    <x v="0"/>
    <n v="10"/>
  </r>
  <r>
    <x v="0"/>
    <x v="45"/>
    <x v="1"/>
    <n v="188"/>
  </r>
  <r>
    <x v="0"/>
    <x v="46"/>
    <x v="0"/>
    <n v="17"/>
  </r>
  <r>
    <x v="0"/>
    <x v="47"/>
    <x v="0"/>
    <n v="6"/>
  </r>
  <r>
    <x v="0"/>
    <x v="8"/>
    <x v="0"/>
    <n v="5"/>
  </r>
  <r>
    <x v="0"/>
    <x v="16"/>
    <x v="1"/>
    <n v="17"/>
  </r>
  <r>
    <x v="0"/>
    <x v="50"/>
    <x v="0"/>
    <n v="2"/>
  </r>
  <r>
    <x v="0"/>
    <x v="17"/>
    <x v="1"/>
    <n v="239"/>
  </r>
  <r>
    <x v="0"/>
    <x v="18"/>
    <x v="1"/>
    <n v="25"/>
  </r>
  <r>
    <x v="1"/>
    <x v="24"/>
    <x v="1"/>
    <n v="71"/>
  </r>
  <r>
    <x v="1"/>
    <x v="27"/>
    <x v="1"/>
    <n v="307"/>
  </r>
  <r>
    <x v="1"/>
    <x v="1"/>
    <x v="0"/>
    <n v="2"/>
  </r>
  <r>
    <x v="1"/>
    <x v="32"/>
    <x v="0"/>
    <n v="6"/>
  </r>
  <r>
    <x v="1"/>
    <x v="33"/>
    <x v="0"/>
    <n v="2"/>
  </r>
  <r>
    <x v="1"/>
    <x v="35"/>
    <x v="0"/>
    <n v="2"/>
  </r>
  <r>
    <x v="1"/>
    <x v="54"/>
    <x v="0"/>
    <n v="2"/>
  </r>
  <r>
    <x v="1"/>
    <x v="29"/>
    <x v="1"/>
    <n v="1547"/>
  </r>
  <r>
    <x v="1"/>
    <x v="37"/>
    <x v="0"/>
    <n v="1"/>
  </r>
  <r>
    <x v="2"/>
    <x v="51"/>
    <x v="0"/>
    <n v="15"/>
  </r>
  <r>
    <x v="2"/>
    <x v="31"/>
    <x v="1"/>
    <n v="9"/>
  </r>
  <r>
    <x v="2"/>
    <x v="38"/>
    <x v="1"/>
    <n v="7"/>
  </r>
  <r>
    <x v="2"/>
    <x v="13"/>
    <x v="0"/>
    <n v="1"/>
  </r>
  <r>
    <x v="2"/>
    <x v="53"/>
    <x v="0"/>
    <n v="2"/>
  </r>
  <r>
    <x v="2"/>
    <x v="41"/>
    <x v="1"/>
    <n v="43"/>
  </r>
  <r>
    <x v="2"/>
    <x v="42"/>
    <x v="1"/>
    <n v="11"/>
  </r>
  <r>
    <x v="2"/>
    <x v="28"/>
    <x v="1"/>
    <n v="107"/>
  </r>
  <r>
    <x v="2"/>
    <x v="43"/>
    <x v="1"/>
    <n v="13"/>
  </r>
  <r>
    <x v="2"/>
    <x v="44"/>
    <x v="0"/>
    <n v="4"/>
  </r>
  <r>
    <x v="2"/>
    <x v="44"/>
    <x v="1"/>
    <n v="518"/>
  </r>
  <r>
    <x v="2"/>
    <x v="45"/>
    <x v="1"/>
    <n v="203"/>
  </r>
  <r>
    <x v="2"/>
    <x v="46"/>
    <x v="0"/>
    <n v="8"/>
  </r>
  <r>
    <x v="2"/>
    <x v="47"/>
    <x v="0"/>
    <n v="5"/>
  </r>
  <r>
    <x v="2"/>
    <x v="8"/>
    <x v="0"/>
    <n v="2"/>
  </r>
  <r>
    <x v="2"/>
    <x v="48"/>
    <x v="1"/>
    <n v="85"/>
  </r>
  <r>
    <x v="3"/>
    <x v="24"/>
    <x v="1"/>
    <n v="70"/>
  </r>
  <r>
    <x v="3"/>
    <x v="27"/>
    <x v="1"/>
    <n v="203"/>
  </r>
  <r>
    <x v="3"/>
    <x v="12"/>
    <x v="0"/>
    <n v="6"/>
  </r>
  <r>
    <x v="3"/>
    <x v="56"/>
    <x v="1"/>
    <n v="5"/>
  </r>
  <r>
    <x v="3"/>
    <x v="1"/>
    <x v="0"/>
    <n v="3"/>
  </r>
  <r>
    <x v="3"/>
    <x v="14"/>
    <x v="0"/>
    <n v="2"/>
  </r>
  <r>
    <x v="3"/>
    <x v="39"/>
    <x v="1"/>
    <n v="2777"/>
  </r>
  <r>
    <x v="3"/>
    <x v="49"/>
    <x v="1"/>
    <n v="2"/>
  </r>
  <r>
    <x v="3"/>
    <x v="29"/>
    <x v="1"/>
    <n v="1069"/>
  </r>
  <r>
    <x v="3"/>
    <x v="50"/>
    <x v="1"/>
    <n v="39"/>
  </r>
  <r>
    <x v="4"/>
    <x v="51"/>
    <x v="0"/>
    <n v="13"/>
  </r>
  <r>
    <x v="4"/>
    <x v="51"/>
    <x v="1"/>
    <n v="403"/>
  </r>
  <r>
    <x v="4"/>
    <x v="31"/>
    <x v="1"/>
    <n v="4"/>
  </r>
  <r>
    <x v="4"/>
    <x v="38"/>
    <x v="1"/>
    <n v="15"/>
  </r>
  <r>
    <x v="4"/>
    <x v="32"/>
    <x v="1"/>
    <n v="26"/>
  </r>
  <r>
    <x v="4"/>
    <x v="52"/>
    <x v="1"/>
    <n v="16"/>
  </r>
  <r>
    <x v="4"/>
    <x v="13"/>
    <x v="0"/>
    <n v="1"/>
  </r>
  <r>
    <x v="4"/>
    <x v="33"/>
    <x v="1"/>
    <n v="37"/>
  </r>
  <r>
    <x v="4"/>
    <x v="53"/>
    <x v="0"/>
    <n v="4"/>
  </r>
  <r>
    <x v="4"/>
    <x v="53"/>
    <x v="1"/>
    <n v="45"/>
  </r>
  <r>
    <x v="4"/>
    <x v="41"/>
    <x v="1"/>
    <n v="41"/>
  </r>
  <r>
    <x v="4"/>
    <x v="42"/>
    <x v="1"/>
    <n v="9"/>
  </r>
  <r>
    <x v="4"/>
    <x v="35"/>
    <x v="1"/>
    <n v="30"/>
  </r>
  <r>
    <x v="4"/>
    <x v="54"/>
    <x v="1"/>
    <n v="20"/>
  </r>
  <r>
    <x v="4"/>
    <x v="44"/>
    <x v="0"/>
    <n v="13"/>
  </r>
  <r>
    <x v="4"/>
    <x v="44"/>
    <x v="1"/>
    <n v="412"/>
  </r>
  <r>
    <x v="4"/>
    <x v="22"/>
    <x v="0"/>
    <n v="1"/>
  </r>
  <r>
    <x v="4"/>
    <x v="8"/>
    <x v="0"/>
    <n v="10"/>
  </r>
  <r>
    <x v="4"/>
    <x v="37"/>
    <x v="1"/>
    <n v="12"/>
  </r>
  <r>
    <x v="4"/>
    <x v="48"/>
    <x v="1"/>
    <n v="110"/>
  </r>
  <r>
    <x v="0"/>
    <x v="23"/>
    <x v="0"/>
    <n v="2"/>
  </r>
  <r>
    <x v="0"/>
    <x v="55"/>
    <x v="1"/>
    <n v="45"/>
  </r>
  <r>
    <x v="0"/>
    <x v="19"/>
    <x v="1"/>
    <n v="10"/>
  </r>
  <r>
    <x v="0"/>
    <x v="12"/>
    <x v="1"/>
    <n v="71"/>
  </r>
  <r>
    <x v="0"/>
    <x v="13"/>
    <x v="1"/>
    <n v="27"/>
  </r>
  <r>
    <x v="0"/>
    <x v="14"/>
    <x v="1"/>
    <n v="10"/>
  </r>
  <r>
    <x v="0"/>
    <x v="15"/>
    <x v="0"/>
    <n v="22"/>
  </r>
  <r>
    <x v="0"/>
    <x v="20"/>
    <x v="0"/>
    <n v="1"/>
  </r>
  <r>
    <x v="0"/>
    <x v="47"/>
    <x v="1"/>
    <n v="132"/>
  </r>
  <r>
    <x v="1"/>
    <x v="19"/>
    <x v="1"/>
    <n v="9"/>
  </r>
  <r>
    <x v="1"/>
    <x v="25"/>
    <x v="0"/>
    <n v="19"/>
  </r>
  <r>
    <x v="1"/>
    <x v="2"/>
    <x v="0"/>
    <n v="3"/>
  </r>
  <r>
    <x v="1"/>
    <x v="3"/>
    <x v="0"/>
    <n v="2"/>
  </r>
  <r>
    <x v="1"/>
    <x v="4"/>
    <x v="0"/>
    <n v="43"/>
  </r>
  <r>
    <x v="1"/>
    <x v="20"/>
    <x v="0"/>
    <n v="7"/>
  </r>
  <r>
    <x v="1"/>
    <x v="22"/>
    <x v="1"/>
    <n v="15"/>
  </r>
  <r>
    <x v="1"/>
    <x v="10"/>
    <x v="0"/>
    <n v="1"/>
  </r>
  <r>
    <x v="2"/>
    <x v="23"/>
    <x v="1"/>
    <n v="18"/>
  </r>
  <r>
    <x v="2"/>
    <x v="0"/>
    <x v="0"/>
    <n v="14"/>
  </r>
  <r>
    <x v="2"/>
    <x v="25"/>
    <x v="0"/>
    <n v="19"/>
  </r>
  <r>
    <x v="2"/>
    <x v="26"/>
    <x v="0"/>
    <n v="1"/>
  </r>
  <r>
    <x v="2"/>
    <x v="2"/>
    <x v="0"/>
    <n v="10"/>
  </r>
  <r>
    <x v="2"/>
    <x v="3"/>
    <x v="0"/>
    <n v="4"/>
  </r>
  <r>
    <x v="2"/>
    <x v="4"/>
    <x v="0"/>
    <n v="38"/>
  </r>
  <r>
    <x v="2"/>
    <x v="6"/>
    <x v="0"/>
    <n v="3"/>
  </r>
  <r>
    <x v="2"/>
    <x v="16"/>
    <x v="0"/>
    <n v="1"/>
  </r>
  <r>
    <x v="2"/>
    <x v="18"/>
    <x v="0"/>
    <n v="1"/>
  </r>
  <r>
    <x v="3"/>
    <x v="12"/>
    <x v="1"/>
    <n v="86"/>
  </r>
  <r>
    <x v="3"/>
    <x v="28"/>
    <x v="0"/>
    <n v="3"/>
  </r>
  <r>
    <x v="3"/>
    <x v="29"/>
    <x v="0"/>
    <n v="43"/>
  </r>
  <r>
    <x v="3"/>
    <x v="21"/>
    <x v="0"/>
    <n v="5"/>
  </r>
  <r>
    <x v="3"/>
    <x v="21"/>
    <x v="1"/>
    <n v="109"/>
  </r>
  <r>
    <x v="3"/>
    <x v="10"/>
    <x v="1"/>
    <n v="19"/>
  </r>
  <r>
    <x v="3"/>
    <x v="17"/>
    <x v="0"/>
    <n v="9"/>
  </r>
  <r>
    <x v="3"/>
    <x v="11"/>
    <x v="1"/>
    <n v="50"/>
  </r>
  <r>
    <x v="3"/>
    <x v="18"/>
    <x v="0"/>
    <n v="2"/>
  </r>
  <r>
    <x v="4"/>
    <x v="24"/>
    <x v="0"/>
    <n v="10"/>
  </r>
  <r>
    <x v="4"/>
    <x v="0"/>
    <x v="1"/>
    <n v="206"/>
  </r>
  <r>
    <x v="4"/>
    <x v="41"/>
    <x v="0"/>
    <n v="2"/>
  </r>
  <r>
    <x v="4"/>
    <x v="2"/>
    <x v="1"/>
    <n v="82"/>
  </r>
  <r>
    <x v="4"/>
    <x v="34"/>
    <x v="0"/>
    <n v="4"/>
  </r>
  <r>
    <x v="4"/>
    <x v="3"/>
    <x v="1"/>
    <n v="56"/>
  </r>
  <r>
    <x v="4"/>
    <x v="57"/>
    <x v="0"/>
    <n v="34"/>
  </r>
  <r>
    <x v="4"/>
    <x v="4"/>
    <x v="1"/>
    <n v="738"/>
  </r>
  <r>
    <x v="4"/>
    <x v="6"/>
    <x v="1"/>
    <n v="106"/>
  </r>
  <r>
    <x v="4"/>
    <x v="21"/>
    <x v="0"/>
    <n v="11"/>
  </r>
  <r>
    <x v="4"/>
    <x v="21"/>
    <x v="1"/>
    <n v="115"/>
  </r>
  <r>
    <x v="4"/>
    <x v="7"/>
    <x v="1"/>
    <n v="106"/>
  </r>
  <r>
    <x v="4"/>
    <x v="22"/>
    <x v="1"/>
    <n v="11"/>
  </r>
  <r>
    <x v="4"/>
    <x v="10"/>
    <x v="1"/>
    <n v="29"/>
  </r>
  <r>
    <x v="4"/>
    <x v="17"/>
    <x v="0"/>
    <n v="10"/>
  </r>
  <r>
    <x v="4"/>
    <x v="11"/>
    <x v="1"/>
    <n v="56"/>
  </r>
  <r>
    <x v="0"/>
    <x v="24"/>
    <x v="0"/>
    <n v="2"/>
  </r>
  <r>
    <x v="0"/>
    <x v="27"/>
    <x v="0"/>
    <n v="11"/>
  </r>
  <r>
    <x v="0"/>
    <x v="0"/>
    <x v="1"/>
    <n v="116"/>
  </r>
  <r>
    <x v="0"/>
    <x v="52"/>
    <x v="0"/>
    <n v="2"/>
  </r>
  <r>
    <x v="0"/>
    <x v="52"/>
    <x v="1"/>
    <n v="35"/>
  </r>
  <r>
    <x v="0"/>
    <x v="33"/>
    <x v="1"/>
    <n v="30"/>
  </r>
  <r>
    <x v="0"/>
    <x v="53"/>
    <x v="0"/>
    <n v="2"/>
  </r>
  <r>
    <x v="0"/>
    <x v="53"/>
    <x v="1"/>
    <n v="41"/>
  </r>
  <r>
    <x v="0"/>
    <x v="54"/>
    <x v="1"/>
    <n v="21"/>
  </r>
  <r>
    <x v="0"/>
    <x v="29"/>
    <x v="0"/>
    <n v="65"/>
  </r>
  <r>
    <x v="0"/>
    <x v="6"/>
    <x v="1"/>
    <n v="101"/>
  </r>
  <r>
    <x v="0"/>
    <x v="20"/>
    <x v="1"/>
    <n v="232"/>
  </r>
  <r>
    <x v="0"/>
    <x v="22"/>
    <x v="1"/>
    <n v="13"/>
  </r>
  <r>
    <x v="0"/>
    <x v="37"/>
    <x v="1"/>
    <n v="24"/>
  </r>
  <r>
    <x v="0"/>
    <x v="48"/>
    <x v="1"/>
    <n v="82"/>
  </r>
  <r>
    <x v="1"/>
    <x v="23"/>
    <x v="1"/>
    <n v="31"/>
  </r>
  <r>
    <x v="1"/>
    <x v="55"/>
    <x v="0"/>
    <n v="3"/>
  </r>
  <r>
    <x v="1"/>
    <x v="55"/>
    <x v="1"/>
    <n v="40"/>
  </r>
  <r>
    <x v="1"/>
    <x v="3"/>
    <x v="1"/>
    <n v="57"/>
  </r>
  <r>
    <x v="1"/>
    <x v="5"/>
    <x v="0"/>
    <n v="42"/>
  </r>
  <r>
    <x v="1"/>
    <x v="5"/>
    <x v="1"/>
    <n v="787"/>
  </r>
  <r>
    <x v="1"/>
    <x v="21"/>
    <x v="0"/>
    <n v="3"/>
  </r>
  <r>
    <x v="1"/>
    <x v="21"/>
    <x v="1"/>
    <n v="100"/>
  </r>
  <r>
    <x v="1"/>
    <x v="46"/>
    <x v="1"/>
    <n v="490"/>
  </r>
  <r>
    <x v="1"/>
    <x v="7"/>
    <x v="0"/>
    <n v="2"/>
  </r>
  <r>
    <x v="1"/>
    <x v="47"/>
    <x v="1"/>
    <n v="133"/>
  </r>
  <r>
    <x v="1"/>
    <x v="9"/>
    <x v="0"/>
    <n v="10"/>
  </r>
  <r>
    <x v="1"/>
    <x v="9"/>
    <x v="1"/>
    <n v="124"/>
  </r>
  <r>
    <x v="1"/>
    <x v="48"/>
    <x v="0"/>
    <n v="6"/>
  </r>
  <r>
    <x v="1"/>
    <x v="50"/>
    <x v="1"/>
    <n v="50"/>
  </r>
  <r>
    <x v="2"/>
    <x v="24"/>
    <x v="0"/>
    <n v="3"/>
  </r>
  <r>
    <x v="2"/>
    <x v="27"/>
    <x v="0"/>
    <n v="10"/>
  </r>
  <r>
    <x v="2"/>
    <x v="0"/>
    <x v="1"/>
    <n v="117"/>
  </r>
  <r>
    <x v="2"/>
    <x v="1"/>
    <x v="1"/>
    <n v="47"/>
  </r>
  <r>
    <x v="2"/>
    <x v="52"/>
    <x v="1"/>
    <n v="14"/>
  </r>
  <r>
    <x v="2"/>
    <x v="33"/>
    <x v="1"/>
    <n v="23"/>
  </r>
  <r>
    <x v="2"/>
    <x v="53"/>
    <x v="1"/>
    <n v="33"/>
  </r>
  <r>
    <x v="2"/>
    <x v="40"/>
    <x v="1"/>
    <n v="13"/>
  </r>
  <r>
    <x v="2"/>
    <x v="15"/>
    <x v="0"/>
    <n v="25"/>
  </r>
  <r>
    <x v="2"/>
    <x v="54"/>
    <x v="1"/>
    <n v="14"/>
  </r>
  <r>
    <x v="2"/>
    <x v="29"/>
    <x v="0"/>
    <n v="47"/>
  </r>
  <r>
    <x v="2"/>
    <x v="6"/>
    <x v="1"/>
    <n v="85"/>
  </r>
  <r>
    <x v="2"/>
    <x v="20"/>
    <x v="1"/>
    <n v="183"/>
  </r>
  <r>
    <x v="2"/>
    <x v="10"/>
    <x v="0"/>
    <n v="1"/>
  </r>
  <r>
    <x v="2"/>
    <x v="16"/>
    <x v="1"/>
    <n v="21"/>
  </r>
  <r>
    <x v="2"/>
    <x v="37"/>
    <x v="1"/>
    <n v="12"/>
  </r>
  <r>
    <x v="2"/>
    <x v="50"/>
    <x v="0"/>
    <n v="4"/>
  </r>
  <r>
    <x v="2"/>
    <x v="18"/>
    <x v="1"/>
    <n v="28"/>
  </r>
  <r>
    <x v="3"/>
    <x v="55"/>
    <x v="0"/>
    <n v="3"/>
  </r>
  <r>
    <x v="3"/>
    <x v="55"/>
    <x v="1"/>
    <n v="26"/>
  </r>
  <r>
    <x v="3"/>
    <x v="33"/>
    <x v="0"/>
    <n v="1"/>
  </r>
  <r>
    <x v="3"/>
    <x v="3"/>
    <x v="1"/>
    <n v="46"/>
  </r>
  <r>
    <x v="3"/>
    <x v="54"/>
    <x v="0"/>
    <n v="3"/>
  </r>
  <r>
    <x v="3"/>
    <x v="5"/>
    <x v="0"/>
    <n v="42"/>
  </r>
  <r>
    <x v="3"/>
    <x v="5"/>
    <x v="1"/>
    <n v="588"/>
  </r>
  <r>
    <x v="3"/>
    <x v="46"/>
    <x v="1"/>
    <n v="252"/>
  </r>
  <r>
    <x v="3"/>
    <x v="7"/>
    <x v="0"/>
    <n v="1"/>
  </r>
  <r>
    <x v="3"/>
    <x v="47"/>
    <x v="1"/>
    <n v="96"/>
  </r>
  <r>
    <x v="3"/>
    <x v="8"/>
    <x v="1"/>
    <n v="119"/>
  </r>
  <r>
    <x v="3"/>
    <x v="9"/>
    <x v="0"/>
    <n v="11"/>
  </r>
  <r>
    <x v="3"/>
    <x v="9"/>
    <x v="1"/>
    <n v="180"/>
  </r>
  <r>
    <x v="3"/>
    <x v="48"/>
    <x v="0"/>
    <n v="7"/>
  </r>
  <r>
    <x v="4"/>
    <x v="12"/>
    <x v="1"/>
    <n v="84"/>
  </r>
  <r>
    <x v="4"/>
    <x v="1"/>
    <x v="1"/>
    <n v="45"/>
  </r>
  <r>
    <x v="4"/>
    <x v="14"/>
    <x v="1"/>
    <n v="6"/>
  </r>
  <r>
    <x v="4"/>
    <x v="40"/>
    <x v="1"/>
    <n v="15"/>
  </r>
  <r>
    <x v="4"/>
    <x v="2"/>
    <x v="0"/>
    <n v="5"/>
  </r>
  <r>
    <x v="4"/>
    <x v="28"/>
    <x v="1"/>
    <n v="118"/>
  </r>
  <r>
    <x v="4"/>
    <x v="43"/>
    <x v="1"/>
    <n v="12"/>
  </r>
  <r>
    <x v="4"/>
    <x v="4"/>
    <x v="0"/>
    <n v="44"/>
  </r>
  <r>
    <x v="4"/>
    <x v="15"/>
    <x v="0"/>
    <n v="39"/>
  </r>
  <r>
    <x v="4"/>
    <x v="46"/>
    <x v="0"/>
    <n v="22"/>
  </r>
  <r>
    <x v="4"/>
    <x v="47"/>
    <x v="0"/>
    <n v="5"/>
  </r>
  <r>
    <x v="4"/>
    <x v="10"/>
    <x v="0"/>
    <n v="1"/>
  </r>
  <r>
    <x v="4"/>
    <x v="16"/>
    <x v="1"/>
    <n v="19"/>
  </r>
  <r>
    <x v="4"/>
    <x v="50"/>
    <x v="0"/>
    <n v="1"/>
  </r>
  <r>
    <x v="4"/>
    <x v="11"/>
    <x v="0"/>
    <n v="2"/>
  </r>
  <r>
    <x v="4"/>
    <x v="18"/>
    <x v="1"/>
    <n v="42"/>
  </r>
  <r>
    <x v="0"/>
    <x v="31"/>
    <x v="1"/>
    <n v="6"/>
  </r>
  <r>
    <x v="0"/>
    <x v="55"/>
    <x v="0"/>
    <n v="7"/>
  </r>
  <r>
    <x v="0"/>
    <x v="41"/>
    <x v="1"/>
    <n v="40"/>
  </r>
  <r>
    <x v="0"/>
    <x v="2"/>
    <x v="1"/>
    <n v="69"/>
  </r>
  <r>
    <x v="0"/>
    <x v="3"/>
    <x v="1"/>
    <n v="71"/>
  </r>
  <r>
    <x v="0"/>
    <x v="57"/>
    <x v="0"/>
    <n v="38"/>
  </r>
  <r>
    <x v="0"/>
    <x v="4"/>
    <x v="1"/>
    <n v="820"/>
  </r>
  <r>
    <x v="0"/>
    <x v="21"/>
    <x v="0"/>
    <n v="2"/>
  </r>
  <r>
    <x v="0"/>
    <x v="21"/>
    <x v="1"/>
    <n v="119"/>
  </r>
  <r>
    <x v="0"/>
    <x v="10"/>
    <x v="1"/>
    <n v="28"/>
  </r>
  <r>
    <x v="0"/>
    <x v="17"/>
    <x v="0"/>
    <n v="10"/>
  </r>
  <r>
    <x v="0"/>
    <x v="11"/>
    <x v="1"/>
    <n v="41"/>
  </r>
  <r>
    <x v="1"/>
    <x v="31"/>
    <x v="0"/>
    <n v="1"/>
  </r>
  <r>
    <x v="1"/>
    <x v="24"/>
    <x v="0"/>
    <n v="6"/>
  </r>
  <r>
    <x v="1"/>
    <x v="12"/>
    <x v="0"/>
    <n v="7"/>
  </r>
  <r>
    <x v="1"/>
    <x v="0"/>
    <x v="1"/>
    <n v="129"/>
  </r>
  <r>
    <x v="1"/>
    <x v="56"/>
    <x v="1"/>
    <n v="4"/>
  </r>
  <r>
    <x v="1"/>
    <x v="1"/>
    <x v="1"/>
    <n v="56"/>
  </r>
  <r>
    <x v="1"/>
    <x v="52"/>
    <x v="1"/>
    <n v="29"/>
  </r>
  <r>
    <x v="1"/>
    <x v="39"/>
    <x v="1"/>
    <n v="4315"/>
  </r>
  <r>
    <x v="1"/>
    <x v="41"/>
    <x v="0"/>
    <n v="6"/>
  </r>
  <r>
    <x v="1"/>
    <x v="34"/>
    <x v="0"/>
    <n v="7"/>
  </r>
  <r>
    <x v="1"/>
    <x v="34"/>
    <x v="1"/>
    <n v="114"/>
  </r>
  <r>
    <x v="1"/>
    <x v="6"/>
    <x v="1"/>
    <n v="98"/>
  </r>
  <r>
    <x v="1"/>
    <x v="7"/>
    <x v="1"/>
    <n v="125"/>
  </r>
  <r>
    <x v="1"/>
    <x v="11"/>
    <x v="0"/>
    <n v="2"/>
  </r>
  <r>
    <x v="2"/>
    <x v="51"/>
    <x v="1"/>
    <n v="631"/>
  </r>
  <r>
    <x v="2"/>
    <x v="32"/>
    <x v="1"/>
    <n v="27"/>
  </r>
  <r>
    <x v="2"/>
    <x v="39"/>
    <x v="0"/>
    <n v="107"/>
  </r>
  <r>
    <x v="2"/>
    <x v="26"/>
    <x v="1"/>
    <n v="98"/>
  </r>
  <r>
    <x v="2"/>
    <x v="35"/>
    <x v="1"/>
    <n v="41"/>
  </r>
  <r>
    <x v="2"/>
    <x v="15"/>
    <x v="1"/>
    <n v="425"/>
  </r>
  <r>
    <x v="2"/>
    <x v="5"/>
    <x v="0"/>
    <n v="40"/>
  </r>
  <r>
    <x v="2"/>
    <x v="5"/>
    <x v="1"/>
    <n v="639"/>
  </r>
  <r>
    <x v="2"/>
    <x v="46"/>
    <x v="1"/>
    <n v="420"/>
  </r>
  <r>
    <x v="2"/>
    <x v="7"/>
    <x v="0"/>
    <n v="4"/>
  </r>
  <r>
    <x v="2"/>
    <x v="22"/>
    <x v="0"/>
    <n v="1"/>
  </r>
  <r>
    <x v="2"/>
    <x v="8"/>
    <x v="1"/>
    <n v="131"/>
  </r>
  <r>
    <x v="2"/>
    <x v="9"/>
    <x v="0"/>
    <n v="2"/>
  </r>
  <r>
    <x v="2"/>
    <x v="9"/>
    <x v="1"/>
    <n v="134"/>
  </r>
  <r>
    <x v="2"/>
    <x v="48"/>
    <x v="0"/>
    <n v="6"/>
  </r>
  <r>
    <x v="2"/>
    <x v="17"/>
    <x v="1"/>
    <n v="206"/>
  </r>
  <r>
    <x v="3"/>
    <x v="23"/>
    <x v="0"/>
    <n v="4"/>
  </r>
  <r>
    <x v="3"/>
    <x v="38"/>
    <x v="0"/>
    <n v="1"/>
  </r>
  <r>
    <x v="3"/>
    <x v="27"/>
    <x v="0"/>
    <n v="11"/>
  </r>
  <r>
    <x v="3"/>
    <x v="32"/>
    <x v="0"/>
    <n v="2"/>
  </r>
  <r>
    <x v="3"/>
    <x v="13"/>
    <x v="1"/>
    <n v="21"/>
  </r>
  <r>
    <x v="3"/>
    <x v="33"/>
    <x v="1"/>
    <n v="37"/>
  </r>
  <r>
    <x v="3"/>
    <x v="14"/>
    <x v="1"/>
    <n v="10"/>
  </r>
  <r>
    <x v="3"/>
    <x v="35"/>
    <x v="0"/>
    <n v="3"/>
  </r>
  <r>
    <x v="3"/>
    <x v="15"/>
    <x v="0"/>
    <n v="28"/>
  </r>
  <r>
    <x v="3"/>
    <x v="20"/>
    <x v="1"/>
    <n v="128"/>
  </r>
  <r>
    <x v="3"/>
    <x v="46"/>
    <x v="0"/>
    <n v="10"/>
  </r>
  <r>
    <x v="3"/>
    <x v="30"/>
    <x v="0"/>
    <n v="3"/>
  </r>
  <r>
    <x v="3"/>
    <x v="30"/>
    <x v="1"/>
    <n v="86"/>
  </r>
  <r>
    <x v="3"/>
    <x v="36"/>
    <x v="1"/>
    <n v="17"/>
  </r>
  <r>
    <x v="3"/>
    <x v="37"/>
    <x v="1"/>
    <n v="18"/>
  </r>
  <r>
    <x v="3"/>
    <x v="50"/>
    <x v="0"/>
    <n v="2"/>
  </r>
  <r>
    <x v="4"/>
    <x v="55"/>
    <x v="1"/>
    <n v="39"/>
  </r>
  <r>
    <x v="4"/>
    <x v="19"/>
    <x v="1"/>
    <n v="10"/>
  </r>
  <r>
    <x v="4"/>
    <x v="25"/>
    <x v="1"/>
    <n v="246"/>
  </r>
  <r>
    <x v="4"/>
    <x v="33"/>
    <x v="0"/>
    <n v="3"/>
  </r>
  <r>
    <x v="4"/>
    <x v="57"/>
    <x v="1"/>
    <n v="692"/>
  </r>
  <r>
    <x v="4"/>
    <x v="45"/>
    <x v="0"/>
    <n v="11"/>
  </r>
  <r>
    <x v="4"/>
    <x v="45"/>
    <x v="1"/>
    <n v="215"/>
  </r>
  <r>
    <x v="4"/>
    <x v="20"/>
    <x v="0"/>
    <n v="5"/>
  </r>
  <r>
    <x v="4"/>
    <x v="47"/>
    <x v="1"/>
    <n v="122"/>
  </r>
  <r>
    <x v="4"/>
    <x v="37"/>
    <x v="0"/>
    <n v="2"/>
  </r>
  <r>
    <x v="0"/>
    <x v="38"/>
    <x v="0"/>
    <n v="1"/>
  </r>
  <r>
    <x v="0"/>
    <x v="12"/>
    <x v="0"/>
    <n v="3"/>
  </r>
  <r>
    <x v="0"/>
    <x v="56"/>
    <x v="1"/>
    <n v="2"/>
  </r>
  <r>
    <x v="0"/>
    <x v="39"/>
    <x v="1"/>
    <n v="4315"/>
  </r>
  <r>
    <x v="0"/>
    <x v="41"/>
    <x v="0"/>
    <n v="2"/>
  </r>
  <r>
    <x v="0"/>
    <x v="34"/>
    <x v="0"/>
    <n v="8"/>
  </r>
  <r>
    <x v="0"/>
    <x v="28"/>
    <x v="0"/>
    <n v="7"/>
  </r>
  <r>
    <x v="0"/>
    <x v="7"/>
    <x v="1"/>
    <n v="131"/>
  </r>
  <r>
    <x v="0"/>
    <x v="30"/>
    <x v="0"/>
    <n v="4"/>
  </r>
  <r>
    <x v="0"/>
    <x v="36"/>
    <x v="0"/>
    <n v="1"/>
  </r>
  <r>
    <x v="0"/>
    <x v="16"/>
    <x v="0"/>
    <n v="2"/>
  </r>
  <r>
    <x v="1"/>
    <x v="51"/>
    <x v="0"/>
    <n v="11"/>
  </r>
  <r>
    <x v="1"/>
    <x v="51"/>
    <x v="1"/>
    <n v="669"/>
  </r>
  <r>
    <x v="1"/>
    <x v="31"/>
    <x v="1"/>
    <n v="3"/>
  </r>
  <r>
    <x v="1"/>
    <x v="32"/>
    <x v="1"/>
    <n v="34"/>
  </r>
  <r>
    <x v="1"/>
    <x v="26"/>
    <x v="0"/>
    <n v="5"/>
  </r>
  <r>
    <x v="1"/>
    <x v="26"/>
    <x v="1"/>
    <n v="89"/>
  </r>
  <r>
    <x v="1"/>
    <x v="2"/>
    <x v="1"/>
    <n v="51"/>
  </r>
  <r>
    <x v="1"/>
    <x v="35"/>
    <x v="1"/>
    <n v="37"/>
  </r>
  <r>
    <x v="1"/>
    <x v="57"/>
    <x v="0"/>
    <n v="28"/>
  </r>
  <r>
    <x v="1"/>
    <x v="57"/>
    <x v="1"/>
    <n v="1007"/>
  </r>
  <r>
    <x v="1"/>
    <x v="4"/>
    <x v="1"/>
    <n v="735"/>
  </r>
  <r>
    <x v="1"/>
    <x v="15"/>
    <x v="1"/>
    <n v="481"/>
  </r>
  <r>
    <x v="1"/>
    <x v="44"/>
    <x v="1"/>
    <n v="478"/>
  </r>
  <r>
    <x v="1"/>
    <x v="22"/>
    <x v="0"/>
    <n v="1"/>
  </r>
  <r>
    <x v="1"/>
    <x v="10"/>
    <x v="1"/>
    <n v="25"/>
  </r>
  <r>
    <x v="1"/>
    <x v="11"/>
    <x v="1"/>
    <n v="52"/>
  </r>
  <r>
    <x v="2"/>
    <x v="31"/>
    <x v="0"/>
    <n v="1"/>
  </r>
  <r>
    <x v="2"/>
    <x v="23"/>
    <x v="0"/>
    <n v="1"/>
  </r>
  <r>
    <x v="2"/>
    <x v="12"/>
    <x v="0"/>
    <n v="5"/>
  </r>
  <r>
    <x v="2"/>
    <x v="56"/>
    <x v="1"/>
    <n v="4"/>
  </r>
  <r>
    <x v="2"/>
    <x v="32"/>
    <x v="0"/>
    <n v="2"/>
  </r>
  <r>
    <x v="2"/>
    <x v="13"/>
    <x v="1"/>
    <n v="29"/>
  </r>
  <r>
    <x v="2"/>
    <x v="39"/>
    <x v="1"/>
    <n v="3883"/>
  </r>
  <r>
    <x v="2"/>
    <x v="41"/>
    <x v="0"/>
    <n v="4"/>
  </r>
  <r>
    <x v="2"/>
    <x v="34"/>
    <x v="0"/>
    <n v="1"/>
  </r>
  <r>
    <x v="2"/>
    <x v="34"/>
    <x v="1"/>
    <n v="82"/>
  </r>
  <r>
    <x v="2"/>
    <x v="35"/>
    <x v="0"/>
    <n v="3"/>
  </r>
  <r>
    <x v="2"/>
    <x v="28"/>
    <x v="0"/>
    <n v="3"/>
  </r>
  <r>
    <x v="2"/>
    <x v="30"/>
    <x v="0"/>
    <n v="7"/>
  </r>
  <r>
    <x v="2"/>
    <x v="30"/>
    <x v="1"/>
    <n v="67"/>
  </r>
  <r>
    <x v="2"/>
    <x v="36"/>
    <x v="0"/>
    <n v="1"/>
  </r>
  <r>
    <x v="2"/>
    <x v="36"/>
    <x v="1"/>
    <n v="11"/>
  </r>
  <r>
    <x v="3"/>
    <x v="19"/>
    <x v="1"/>
    <n v="17"/>
  </r>
  <r>
    <x v="3"/>
    <x v="0"/>
    <x v="0"/>
    <n v="22"/>
  </r>
  <r>
    <x v="3"/>
    <x v="25"/>
    <x v="1"/>
    <n v="238"/>
  </r>
  <r>
    <x v="3"/>
    <x v="39"/>
    <x v="0"/>
    <n v="123"/>
  </r>
  <r>
    <x v="3"/>
    <x v="2"/>
    <x v="1"/>
    <n v="74"/>
  </r>
  <r>
    <x v="3"/>
    <x v="57"/>
    <x v="0"/>
    <n v="24"/>
  </r>
  <r>
    <x v="3"/>
    <x v="57"/>
    <x v="1"/>
    <n v="570"/>
  </r>
  <r>
    <x v="3"/>
    <x v="4"/>
    <x v="1"/>
    <n v="660"/>
  </r>
  <r>
    <x v="3"/>
    <x v="45"/>
    <x v="0"/>
    <n v="12"/>
  </r>
  <r>
    <x v="3"/>
    <x v="45"/>
    <x v="1"/>
    <n v="180"/>
  </r>
  <r>
    <x v="3"/>
    <x v="6"/>
    <x v="0"/>
    <n v="3"/>
  </r>
  <r>
    <x v="3"/>
    <x v="20"/>
    <x v="0"/>
    <n v="7"/>
  </r>
  <r>
    <x v="3"/>
    <x v="17"/>
    <x v="1"/>
    <n v="225"/>
  </r>
  <r>
    <x v="4"/>
    <x v="23"/>
    <x v="0"/>
    <n v="1"/>
  </r>
  <r>
    <x v="4"/>
    <x v="24"/>
    <x v="1"/>
    <n v="61"/>
  </r>
  <r>
    <x v="4"/>
    <x v="32"/>
    <x v="0"/>
    <n v="3"/>
  </r>
  <r>
    <x v="4"/>
    <x v="13"/>
    <x v="1"/>
    <n v="28"/>
  </r>
  <r>
    <x v="4"/>
    <x v="34"/>
    <x v="1"/>
    <n v="89"/>
  </r>
  <r>
    <x v="4"/>
    <x v="3"/>
    <x v="0"/>
    <n v="6"/>
  </r>
  <r>
    <x v="4"/>
    <x v="35"/>
    <x v="0"/>
    <n v="4"/>
  </r>
  <r>
    <x v="4"/>
    <x v="29"/>
    <x v="1"/>
    <n v="1339"/>
  </r>
  <r>
    <x v="4"/>
    <x v="30"/>
    <x v="1"/>
    <n v="81"/>
  </r>
  <r>
    <x v="4"/>
    <x v="36"/>
    <x v="1"/>
    <n v="3"/>
  </r>
  <r>
    <x v="0"/>
    <x v="51"/>
    <x v="0"/>
    <n v="15"/>
  </r>
  <r>
    <x v="0"/>
    <x v="51"/>
    <x v="1"/>
    <n v="610"/>
  </r>
  <r>
    <x v="0"/>
    <x v="23"/>
    <x v="1"/>
    <n v="24"/>
  </r>
  <r>
    <x v="0"/>
    <x v="38"/>
    <x v="1"/>
    <n v="6"/>
  </r>
  <r>
    <x v="0"/>
    <x v="27"/>
    <x v="1"/>
    <n v="268"/>
  </r>
  <r>
    <x v="0"/>
    <x v="19"/>
    <x v="0"/>
    <n v="2"/>
  </r>
  <r>
    <x v="0"/>
    <x v="32"/>
    <x v="1"/>
    <n v="27"/>
  </r>
  <r>
    <x v="0"/>
    <x v="25"/>
    <x v="0"/>
    <n v="18"/>
  </r>
  <r>
    <x v="0"/>
    <x v="26"/>
    <x v="0"/>
    <n v="3"/>
  </r>
  <r>
    <x v="0"/>
    <x v="26"/>
    <x v="1"/>
    <n v="98"/>
  </r>
  <r>
    <x v="0"/>
    <x v="49"/>
    <x v="1"/>
    <n v="3"/>
  </r>
  <r>
    <x v="0"/>
    <x v="42"/>
    <x v="1"/>
    <n v="13"/>
  </r>
  <r>
    <x v="0"/>
    <x v="35"/>
    <x v="1"/>
    <n v="29"/>
  </r>
  <r>
    <x v="0"/>
    <x v="15"/>
    <x v="1"/>
    <n v="428"/>
  </r>
  <r>
    <x v="0"/>
    <x v="5"/>
    <x v="0"/>
    <n v="45"/>
  </r>
  <r>
    <x v="0"/>
    <x v="44"/>
    <x v="0"/>
    <n v="5"/>
  </r>
  <r>
    <x v="0"/>
    <x v="44"/>
    <x v="1"/>
    <n v="519"/>
  </r>
  <r>
    <x v="0"/>
    <x v="46"/>
    <x v="1"/>
    <n v="430"/>
  </r>
  <r>
    <x v="0"/>
    <x v="22"/>
    <x v="0"/>
    <n v="2"/>
  </r>
  <r>
    <x v="0"/>
    <x v="9"/>
    <x v="0"/>
    <n v="8"/>
  </r>
  <r>
    <x v="0"/>
    <x v="48"/>
    <x v="0"/>
    <n v="4"/>
  </r>
  <r>
    <x v="0"/>
    <x v="50"/>
    <x v="1"/>
    <n v="53"/>
  </r>
  <r>
    <x v="1"/>
    <x v="23"/>
    <x v="0"/>
    <n v="3"/>
  </r>
  <r>
    <x v="1"/>
    <x v="27"/>
    <x v="0"/>
    <n v="8"/>
  </r>
  <r>
    <x v="1"/>
    <x v="33"/>
    <x v="1"/>
    <n v="20"/>
  </r>
  <r>
    <x v="1"/>
    <x v="53"/>
    <x v="0"/>
    <n v="3"/>
  </r>
  <r>
    <x v="1"/>
    <x v="53"/>
    <x v="1"/>
    <n v="41"/>
  </r>
  <r>
    <x v="1"/>
    <x v="42"/>
    <x v="0"/>
    <n v="2"/>
  </r>
  <r>
    <x v="1"/>
    <x v="28"/>
    <x v="0"/>
    <n v="9"/>
  </r>
  <r>
    <x v="1"/>
    <x v="54"/>
    <x v="1"/>
    <n v="24"/>
  </r>
  <r>
    <x v="1"/>
    <x v="29"/>
    <x v="0"/>
    <n v="44"/>
  </r>
  <r>
    <x v="1"/>
    <x v="20"/>
    <x v="1"/>
    <n v="199"/>
  </r>
  <r>
    <x v="1"/>
    <x v="30"/>
    <x v="0"/>
    <n v="6"/>
  </r>
  <r>
    <x v="1"/>
    <x v="30"/>
    <x v="1"/>
    <n v="49"/>
  </r>
  <r>
    <x v="1"/>
    <x v="36"/>
    <x v="0"/>
    <n v="1"/>
  </r>
  <r>
    <x v="1"/>
    <x v="36"/>
    <x v="1"/>
    <n v="9"/>
  </r>
  <r>
    <x v="1"/>
    <x v="37"/>
    <x v="1"/>
    <n v="19"/>
  </r>
  <r>
    <x v="2"/>
    <x v="55"/>
    <x v="1"/>
    <n v="32"/>
  </r>
  <r>
    <x v="2"/>
    <x v="25"/>
    <x v="1"/>
    <n v="187"/>
  </r>
  <r>
    <x v="2"/>
    <x v="2"/>
    <x v="1"/>
    <n v="60"/>
  </r>
  <r>
    <x v="2"/>
    <x v="3"/>
    <x v="1"/>
    <n v="63"/>
  </r>
  <r>
    <x v="2"/>
    <x v="57"/>
    <x v="0"/>
    <n v="30"/>
  </r>
  <r>
    <x v="2"/>
    <x v="57"/>
    <x v="1"/>
    <n v="793"/>
  </r>
  <r>
    <x v="2"/>
    <x v="4"/>
    <x v="1"/>
    <n v="721"/>
  </r>
  <r>
    <x v="2"/>
    <x v="54"/>
    <x v="0"/>
    <n v="3"/>
  </r>
  <r>
    <x v="2"/>
    <x v="45"/>
    <x v="0"/>
    <n v="15"/>
  </r>
  <r>
    <x v="2"/>
    <x v="21"/>
    <x v="1"/>
    <n v="109"/>
  </r>
  <r>
    <x v="2"/>
    <x v="47"/>
    <x v="1"/>
    <n v="131"/>
  </r>
  <r>
    <x v="2"/>
    <x v="10"/>
    <x v="1"/>
    <n v="20"/>
  </r>
  <r>
    <x v="3"/>
    <x v="0"/>
    <x v="1"/>
    <n v="157"/>
  </r>
  <r>
    <x v="3"/>
    <x v="1"/>
    <x v="1"/>
    <n v="42"/>
  </r>
  <r>
    <x v="3"/>
    <x v="40"/>
    <x v="1"/>
    <n v="28"/>
  </r>
  <r>
    <x v="3"/>
    <x v="41"/>
    <x v="0"/>
    <n v="3"/>
  </r>
  <r>
    <x v="3"/>
    <x v="2"/>
    <x v="0"/>
    <n v="5"/>
  </r>
  <r>
    <x v="3"/>
    <x v="34"/>
    <x v="0"/>
    <n v="8"/>
  </r>
  <r>
    <x v="3"/>
    <x v="34"/>
    <x v="1"/>
    <n v="82"/>
  </r>
  <r>
    <x v="3"/>
    <x v="3"/>
    <x v="0"/>
    <n v="5"/>
  </r>
  <r>
    <x v="3"/>
    <x v="4"/>
    <x v="0"/>
    <n v="51"/>
  </r>
  <r>
    <x v="3"/>
    <x v="6"/>
    <x v="1"/>
    <n v="66"/>
  </r>
  <r>
    <x v="3"/>
    <x v="10"/>
    <x v="0"/>
    <n v="3"/>
  </r>
  <r>
    <x v="3"/>
    <x v="16"/>
    <x v="1"/>
    <n v="27"/>
  </r>
  <r>
    <x v="3"/>
    <x v="11"/>
    <x v="0"/>
    <n v="3"/>
  </r>
  <r>
    <x v="3"/>
    <x v="18"/>
    <x v="1"/>
    <n v="30"/>
  </r>
  <r>
    <x v="4"/>
    <x v="0"/>
    <x v="0"/>
    <n v="21"/>
  </r>
  <r>
    <x v="4"/>
    <x v="1"/>
    <x v="0"/>
    <n v="1"/>
  </r>
  <r>
    <x v="4"/>
    <x v="39"/>
    <x v="0"/>
    <n v="133"/>
  </r>
  <r>
    <x v="4"/>
    <x v="5"/>
    <x v="1"/>
    <n v="733"/>
  </r>
  <r>
    <x v="4"/>
    <x v="6"/>
    <x v="0"/>
    <n v="6"/>
  </r>
  <r>
    <x v="4"/>
    <x v="7"/>
    <x v="0"/>
    <n v="6"/>
  </r>
  <r>
    <x v="4"/>
    <x v="8"/>
    <x v="1"/>
    <n v="124"/>
  </r>
  <r>
    <x v="4"/>
    <x v="9"/>
    <x v="1"/>
    <n v="188"/>
  </r>
  <r>
    <x v="4"/>
    <x v="48"/>
    <x v="0"/>
    <n v="13"/>
  </r>
  <r>
    <x v="4"/>
    <x v="17"/>
    <x v="1"/>
    <n v="240"/>
  </r>
</pivotCacheRecords>
</file>

<file path=xl/pivotCache/pivotCacheRecords1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9">
  <r>
    <x v="0"/>
    <x v="0"/>
    <x v="0"/>
  </r>
  <r>
    <x v="1"/>
    <x v="1"/>
    <x v="1"/>
  </r>
  <r>
    <x v="2"/>
    <x v="2"/>
    <x v="1"/>
  </r>
  <r>
    <x v="3"/>
    <x v="3"/>
    <x v="1"/>
  </r>
  <r>
    <x v="3"/>
    <x v="4"/>
    <x v="1"/>
  </r>
  <r>
    <x v="4"/>
    <x v="5"/>
    <x v="2"/>
  </r>
  <r>
    <x v="5"/>
    <x v="5"/>
    <x v="3"/>
  </r>
  <r>
    <x v="6"/>
    <x v="6"/>
    <x v="0"/>
  </r>
  <r>
    <x v="0"/>
    <x v="6"/>
    <x v="0"/>
  </r>
  <r>
    <x v="7"/>
    <x v="0"/>
    <x v="4"/>
  </r>
  <r>
    <x v="2"/>
    <x v="0"/>
    <x v="0"/>
  </r>
  <r>
    <x v="5"/>
    <x v="7"/>
    <x v="5"/>
  </r>
  <r>
    <x v="0"/>
    <x v="8"/>
    <x v="1"/>
  </r>
  <r>
    <x v="3"/>
    <x v="9"/>
    <x v="6"/>
  </r>
  <r>
    <x v="6"/>
    <x v="10"/>
    <x v="0"/>
  </r>
  <r>
    <x v="7"/>
    <x v="4"/>
    <x v="7"/>
  </r>
  <r>
    <x v="4"/>
    <x v="4"/>
    <x v="7"/>
  </r>
  <r>
    <x v="2"/>
    <x v="4"/>
    <x v="0"/>
  </r>
  <r>
    <x v="1"/>
    <x v="11"/>
    <x v="1"/>
  </r>
  <r>
    <x v="8"/>
    <x v="5"/>
    <x v="8"/>
  </r>
  <r>
    <x v="4"/>
    <x v="0"/>
    <x v="1"/>
  </r>
  <r>
    <x v="1"/>
    <x v="0"/>
    <x v="1"/>
  </r>
  <r>
    <x v="0"/>
    <x v="7"/>
    <x v="9"/>
  </r>
  <r>
    <x v="9"/>
    <x v="9"/>
    <x v="7"/>
  </r>
  <r>
    <x v="10"/>
    <x v="9"/>
    <x v="10"/>
  </r>
  <r>
    <x v="10"/>
    <x v="10"/>
    <x v="1"/>
  </r>
  <r>
    <x v="1"/>
    <x v="4"/>
    <x v="1"/>
  </r>
  <r>
    <x v="4"/>
    <x v="11"/>
    <x v="1"/>
  </r>
  <r>
    <x v="9"/>
    <x v="5"/>
    <x v="5"/>
  </r>
  <r>
    <x v="3"/>
    <x v="0"/>
    <x v="0"/>
  </r>
  <r>
    <x v="11"/>
    <x v="7"/>
    <x v="1"/>
  </r>
  <r>
    <x v="8"/>
    <x v="7"/>
    <x v="8"/>
  </r>
  <r>
    <x v="1"/>
    <x v="7"/>
    <x v="11"/>
  </r>
  <r>
    <x v="6"/>
    <x v="9"/>
    <x v="12"/>
  </r>
  <r>
    <x v="4"/>
    <x v="9"/>
    <x v="9"/>
  </r>
  <r>
    <x v="0"/>
    <x v="4"/>
    <x v="0"/>
  </r>
  <r>
    <x v="5"/>
    <x v="11"/>
    <x v="1"/>
  </r>
  <r>
    <x v="10"/>
    <x v="5"/>
    <x v="13"/>
  </r>
  <r>
    <x v="8"/>
    <x v="0"/>
    <x v="1"/>
  </r>
  <r>
    <x v="3"/>
    <x v="7"/>
    <x v="8"/>
  </r>
  <r>
    <x v="3"/>
    <x v="8"/>
    <x v="0"/>
  </r>
  <r>
    <x v="11"/>
    <x v="9"/>
    <x v="0"/>
  </r>
  <r>
    <x v="7"/>
    <x v="9"/>
    <x v="2"/>
  </r>
  <r>
    <x v="5"/>
    <x v="9"/>
    <x v="3"/>
  </r>
  <r>
    <x v="0"/>
    <x v="5"/>
    <x v="14"/>
  </r>
  <r>
    <x v="2"/>
    <x v="5"/>
    <x v="5"/>
  </r>
  <r>
    <x v="7"/>
    <x v="6"/>
    <x v="0"/>
  </r>
  <r>
    <x v="3"/>
    <x v="6"/>
    <x v="1"/>
  </r>
  <r>
    <x v="7"/>
    <x v="7"/>
    <x v="5"/>
  </r>
  <r>
    <x v="2"/>
    <x v="7"/>
    <x v="12"/>
  </r>
  <r>
    <x v="7"/>
    <x v="10"/>
    <x v="1"/>
  </r>
  <r>
    <x v="0"/>
    <x v="10"/>
    <x v="1"/>
  </r>
  <r>
    <x v="6"/>
    <x v="4"/>
    <x v="11"/>
  </r>
  <r>
    <x v="5"/>
    <x v="4"/>
    <x v="1"/>
  </r>
  <r>
    <x v="4"/>
    <x v="12"/>
    <x v="1"/>
  </r>
  <r>
    <x v="8"/>
    <x v="11"/>
    <x v="0"/>
  </r>
  <r>
    <x v="3"/>
    <x v="5"/>
    <x v="14"/>
  </r>
  <r>
    <x v="6"/>
    <x v="0"/>
    <x v="1"/>
  </r>
  <r>
    <x v="5"/>
    <x v="0"/>
    <x v="1"/>
  </r>
  <r>
    <x v="6"/>
    <x v="7"/>
    <x v="15"/>
  </r>
  <r>
    <x v="4"/>
    <x v="7"/>
    <x v="10"/>
  </r>
  <r>
    <x v="8"/>
    <x v="9"/>
    <x v="16"/>
  </r>
  <r>
    <x v="1"/>
    <x v="9"/>
    <x v="5"/>
  </r>
  <r>
    <x v="7"/>
    <x v="2"/>
    <x v="1"/>
  </r>
  <r>
    <x v="10"/>
    <x v="4"/>
    <x v="10"/>
  </r>
  <r>
    <x v="6"/>
    <x v="5"/>
    <x v="17"/>
  </r>
  <r>
    <x v="8"/>
    <x v="6"/>
    <x v="5"/>
  </r>
  <r>
    <x v="2"/>
    <x v="6"/>
    <x v="7"/>
  </r>
  <r>
    <x v="9"/>
    <x v="0"/>
    <x v="1"/>
  </r>
  <r>
    <x v="10"/>
    <x v="7"/>
    <x v="18"/>
  </r>
  <r>
    <x v="9"/>
    <x v="8"/>
    <x v="1"/>
  </r>
  <r>
    <x v="10"/>
    <x v="8"/>
    <x v="1"/>
  </r>
  <r>
    <x v="0"/>
    <x v="9"/>
    <x v="5"/>
  </r>
  <r>
    <x v="2"/>
    <x v="9"/>
    <x v="6"/>
  </r>
  <r>
    <x v="8"/>
    <x v="4"/>
    <x v="1"/>
  </r>
  <r>
    <x v="7"/>
    <x v="5"/>
    <x v="17"/>
  </r>
  <r>
    <x v="1"/>
    <x v="5"/>
    <x v="6"/>
  </r>
  <r>
    <x v="10"/>
    <x v="6"/>
    <x v="7"/>
  </r>
  <r>
    <x v="4"/>
    <x v="6"/>
    <x v="1"/>
  </r>
</pivotCacheRecords>
</file>

<file path=xl/pivotCache/pivotCacheRecords1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2">
  <r>
    <x v="0"/>
    <x v="0"/>
    <n v="12"/>
  </r>
  <r>
    <x v="1"/>
    <x v="1"/>
    <n v="54"/>
  </r>
  <r>
    <x v="0"/>
    <x v="2"/>
    <n v="5"/>
  </r>
  <r>
    <x v="1"/>
    <x v="3"/>
    <n v="34"/>
  </r>
  <r>
    <x v="2"/>
    <x v="4"/>
    <n v="24"/>
  </r>
  <r>
    <x v="3"/>
    <x v="4"/>
    <n v="201"/>
  </r>
  <r>
    <x v="4"/>
    <x v="4"/>
    <n v="105"/>
  </r>
  <r>
    <x v="0"/>
    <x v="5"/>
    <n v="3"/>
  </r>
  <r>
    <x v="5"/>
    <x v="6"/>
    <n v="1"/>
  </r>
  <r>
    <x v="6"/>
    <x v="7"/>
    <n v="13"/>
  </r>
  <r>
    <x v="7"/>
    <x v="7"/>
    <n v="4"/>
  </r>
  <r>
    <x v="8"/>
    <x v="8"/>
    <n v="34"/>
  </r>
  <r>
    <x v="8"/>
    <x v="9"/>
    <n v="1"/>
  </r>
  <r>
    <x v="9"/>
    <x v="10"/>
    <n v="202"/>
  </r>
  <r>
    <x v="5"/>
    <x v="10"/>
    <n v="132"/>
  </r>
  <r>
    <x v="3"/>
    <x v="11"/>
    <n v="4"/>
  </r>
  <r>
    <x v="1"/>
    <x v="11"/>
    <n v="7"/>
  </r>
  <r>
    <x v="10"/>
    <x v="11"/>
    <n v="3"/>
  </r>
  <r>
    <x v="3"/>
    <x v="12"/>
    <n v="21"/>
  </r>
  <r>
    <x v="1"/>
    <x v="12"/>
    <n v="29"/>
  </r>
  <r>
    <x v="10"/>
    <x v="12"/>
    <n v="9"/>
  </r>
  <r>
    <x v="11"/>
    <x v="12"/>
    <n v="6"/>
  </r>
  <r>
    <x v="1"/>
    <x v="0"/>
    <n v="20"/>
  </r>
  <r>
    <x v="0"/>
    <x v="1"/>
    <n v="53"/>
  </r>
  <r>
    <x v="10"/>
    <x v="1"/>
    <n v="27"/>
  </r>
  <r>
    <x v="8"/>
    <x v="2"/>
    <n v="3"/>
  </r>
  <r>
    <x v="6"/>
    <x v="2"/>
    <n v="10"/>
  </r>
  <r>
    <x v="9"/>
    <x v="2"/>
    <n v="2"/>
  </r>
  <r>
    <x v="12"/>
    <x v="4"/>
    <n v="199"/>
  </r>
  <r>
    <x v="7"/>
    <x v="4"/>
    <n v="131"/>
  </r>
  <r>
    <x v="9"/>
    <x v="13"/>
    <n v="1"/>
  </r>
  <r>
    <x v="4"/>
    <x v="6"/>
    <n v="2"/>
  </r>
  <r>
    <x v="12"/>
    <x v="14"/>
    <n v="1"/>
  </r>
  <r>
    <x v="5"/>
    <x v="14"/>
    <n v="2"/>
  </r>
  <r>
    <x v="9"/>
    <x v="8"/>
    <n v="6"/>
  </r>
  <r>
    <x v="9"/>
    <x v="15"/>
    <n v="4"/>
  </r>
  <r>
    <x v="12"/>
    <x v="9"/>
    <n v="28"/>
  </r>
  <r>
    <x v="4"/>
    <x v="9"/>
    <n v="13"/>
  </r>
  <r>
    <x v="5"/>
    <x v="9"/>
    <n v="10"/>
  </r>
  <r>
    <x v="6"/>
    <x v="10"/>
    <n v="482"/>
  </r>
  <r>
    <x v="0"/>
    <x v="11"/>
    <n v="2"/>
  </r>
  <r>
    <x v="12"/>
    <x v="0"/>
    <n v="28"/>
  </r>
  <r>
    <x v="4"/>
    <x v="0"/>
    <n v="12"/>
  </r>
  <r>
    <x v="12"/>
    <x v="1"/>
    <n v="88"/>
  </r>
  <r>
    <x v="7"/>
    <x v="1"/>
    <n v="46"/>
  </r>
  <r>
    <x v="0"/>
    <x v="16"/>
    <n v="1"/>
  </r>
  <r>
    <x v="0"/>
    <x v="3"/>
    <n v="18"/>
  </r>
  <r>
    <x v="0"/>
    <x v="4"/>
    <n v="137"/>
  </r>
  <r>
    <x v="10"/>
    <x v="4"/>
    <n v="107"/>
  </r>
  <r>
    <x v="11"/>
    <x v="4"/>
    <n v="12"/>
  </r>
  <r>
    <x v="8"/>
    <x v="5"/>
    <n v="2"/>
  </r>
  <r>
    <x v="3"/>
    <x v="5"/>
    <n v="4"/>
  </r>
  <r>
    <x v="1"/>
    <x v="5"/>
    <n v="3"/>
  </r>
  <r>
    <x v="10"/>
    <x v="5"/>
    <n v="2"/>
  </r>
  <r>
    <x v="11"/>
    <x v="5"/>
    <n v="2"/>
  </r>
  <r>
    <x v="2"/>
    <x v="7"/>
    <n v="5"/>
  </r>
  <r>
    <x v="3"/>
    <x v="7"/>
    <n v="11"/>
  </r>
  <r>
    <x v="12"/>
    <x v="7"/>
    <n v="5"/>
  </r>
  <r>
    <x v="9"/>
    <x v="7"/>
    <n v="4"/>
  </r>
  <r>
    <x v="6"/>
    <x v="14"/>
    <n v="2"/>
  </r>
  <r>
    <x v="6"/>
    <x v="8"/>
    <n v="39"/>
  </r>
  <r>
    <x v="1"/>
    <x v="15"/>
    <n v="3"/>
  </r>
  <r>
    <x v="12"/>
    <x v="10"/>
    <n v="397"/>
  </r>
  <r>
    <x v="0"/>
    <x v="12"/>
    <n v="17"/>
  </r>
  <r>
    <x v="4"/>
    <x v="12"/>
    <n v="14"/>
  </r>
  <r>
    <x v="5"/>
    <x v="12"/>
    <n v="14"/>
  </r>
  <r>
    <x v="9"/>
    <x v="0"/>
    <n v="12"/>
  </r>
  <r>
    <x v="7"/>
    <x v="2"/>
    <n v="6"/>
  </r>
  <r>
    <x v="10"/>
    <x v="3"/>
    <n v="15"/>
  </r>
  <r>
    <x v="11"/>
    <x v="3"/>
    <n v="4"/>
  </r>
  <r>
    <x v="6"/>
    <x v="5"/>
    <n v="4"/>
  </r>
  <r>
    <x v="1"/>
    <x v="13"/>
    <n v="1"/>
  </r>
  <r>
    <x v="10"/>
    <x v="13"/>
    <n v="1"/>
  </r>
  <r>
    <x v="7"/>
    <x v="6"/>
    <n v="7"/>
  </r>
  <r>
    <x v="0"/>
    <x v="7"/>
    <n v="4"/>
  </r>
  <r>
    <x v="4"/>
    <x v="7"/>
    <n v="7"/>
  </r>
  <r>
    <x v="5"/>
    <x v="7"/>
    <n v="3"/>
  </r>
  <r>
    <x v="1"/>
    <x v="8"/>
    <n v="23"/>
  </r>
  <r>
    <x v="8"/>
    <x v="15"/>
    <n v="3"/>
  </r>
  <r>
    <x v="6"/>
    <x v="15"/>
    <n v="6"/>
  </r>
  <r>
    <x v="7"/>
    <x v="10"/>
    <n v="251"/>
  </r>
  <r>
    <x v="4"/>
    <x v="10"/>
    <n v="131"/>
  </r>
  <r>
    <x v="2"/>
    <x v="12"/>
    <n v="4"/>
  </r>
  <r>
    <x v="12"/>
    <x v="12"/>
    <n v="22"/>
  </r>
  <r>
    <x v="9"/>
    <x v="12"/>
    <n v="12"/>
  </r>
  <r>
    <x v="8"/>
    <x v="0"/>
    <n v="27"/>
  </r>
  <r>
    <x v="8"/>
    <x v="1"/>
    <n v="6"/>
  </r>
  <r>
    <x v="6"/>
    <x v="1"/>
    <n v="79"/>
  </r>
  <r>
    <x v="12"/>
    <x v="2"/>
    <n v="7"/>
  </r>
  <r>
    <x v="8"/>
    <x v="3"/>
    <n v="14"/>
  </r>
  <r>
    <x v="6"/>
    <x v="3"/>
    <n v="35"/>
  </r>
  <r>
    <x v="9"/>
    <x v="4"/>
    <n v="126"/>
  </r>
  <r>
    <x v="5"/>
    <x v="4"/>
    <n v="102"/>
  </r>
  <r>
    <x v="12"/>
    <x v="5"/>
    <n v="4"/>
  </r>
  <r>
    <x v="0"/>
    <x v="13"/>
    <n v="1"/>
  </r>
  <r>
    <x v="2"/>
    <x v="6"/>
    <n v="2"/>
  </r>
  <r>
    <x v="1"/>
    <x v="7"/>
    <n v="14"/>
  </r>
  <r>
    <x v="11"/>
    <x v="7"/>
    <n v="1"/>
  </r>
  <r>
    <x v="0"/>
    <x v="14"/>
    <n v="1"/>
  </r>
  <r>
    <x v="10"/>
    <x v="17"/>
    <n v="1"/>
  </r>
  <r>
    <x v="0"/>
    <x v="8"/>
    <n v="9"/>
  </r>
  <r>
    <x v="3"/>
    <x v="15"/>
    <n v="7"/>
  </r>
  <r>
    <x v="11"/>
    <x v="15"/>
    <n v="1"/>
  </r>
  <r>
    <x v="2"/>
    <x v="10"/>
    <n v="21"/>
  </r>
  <r>
    <x v="3"/>
    <x v="10"/>
    <n v="460"/>
  </r>
  <r>
    <x v="10"/>
    <x v="10"/>
    <n v="167"/>
  </r>
  <r>
    <x v="11"/>
    <x v="10"/>
    <n v="25"/>
  </r>
  <r>
    <x v="6"/>
    <x v="11"/>
    <n v="4"/>
  </r>
  <r>
    <x v="7"/>
    <x v="11"/>
    <n v="5"/>
  </r>
  <r>
    <x v="6"/>
    <x v="12"/>
    <n v="30"/>
  </r>
  <r>
    <x v="7"/>
    <x v="12"/>
    <n v="15"/>
  </r>
  <r>
    <x v="2"/>
    <x v="0"/>
    <n v="13"/>
  </r>
  <r>
    <x v="7"/>
    <x v="0"/>
    <n v="17"/>
  </r>
  <r>
    <x v="10"/>
    <x v="0"/>
    <n v="17"/>
  </r>
  <r>
    <x v="9"/>
    <x v="1"/>
    <n v="36"/>
  </r>
  <r>
    <x v="3"/>
    <x v="2"/>
    <n v="7"/>
  </r>
  <r>
    <x v="4"/>
    <x v="2"/>
    <n v="3"/>
  </r>
  <r>
    <x v="5"/>
    <x v="2"/>
    <n v="3"/>
  </r>
  <r>
    <x v="11"/>
    <x v="2"/>
    <n v="2"/>
  </r>
  <r>
    <x v="2"/>
    <x v="3"/>
    <n v="3"/>
  </r>
  <r>
    <x v="4"/>
    <x v="3"/>
    <n v="11"/>
  </r>
  <r>
    <x v="8"/>
    <x v="4"/>
    <n v="81"/>
  </r>
  <r>
    <x v="6"/>
    <x v="4"/>
    <n v="255"/>
  </r>
  <r>
    <x v="2"/>
    <x v="5"/>
    <n v="1"/>
  </r>
  <r>
    <x v="6"/>
    <x v="6"/>
    <n v="12"/>
  </r>
  <r>
    <x v="11"/>
    <x v="6"/>
    <n v="1"/>
  </r>
  <r>
    <x v="8"/>
    <x v="7"/>
    <n v="7"/>
  </r>
  <r>
    <x v="2"/>
    <x v="8"/>
    <n v="13"/>
  </r>
  <r>
    <x v="10"/>
    <x v="8"/>
    <n v="16"/>
  </r>
  <r>
    <x v="0"/>
    <x v="15"/>
    <n v="1"/>
  </r>
  <r>
    <x v="3"/>
    <x v="9"/>
    <n v="31"/>
  </r>
  <r>
    <x v="6"/>
    <x v="9"/>
    <n v="28"/>
  </r>
  <r>
    <x v="7"/>
    <x v="9"/>
    <n v="11"/>
  </r>
  <r>
    <x v="11"/>
    <x v="9"/>
    <n v="1"/>
  </r>
  <r>
    <x v="8"/>
    <x v="10"/>
    <n v="133"/>
  </r>
  <r>
    <x v="3"/>
    <x v="0"/>
    <n v="33"/>
  </r>
  <r>
    <x v="5"/>
    <x v="0"/>
    <n v="10"/>
  </r>
  <r>
    <x v="11"/>
    <x v="0"/>
    <n v="4"/>
  </r>
  <r>
    <x v="4"/>
    <x v="1"/>
    <n v="16"/>
  </r>
  <r>
    <x v="3"/>
    <x v="3"/>
    <n v="30"/>
  </r>
  <r>
    <x v="9"/>
    <x v="3"/>
    <n v="11"/>
  </r>
  <r>
    <x v="5"/>
    <x v="3"/>
    <n v="7"/>
  </r>
  <r>
    <x v="1"/>
    <x v="4"/>
    <n v="171"/>
  </r>
  <r>
    <x v="5"/>
    <x v="5"/>
    <n v="2"/>
  </r>
  <r>
    <x v="12"/>
    <x v="6"/>
    <n v="9"/>
  </r>
  <r>
    <x v="1"/>
    <x v="6"/>
    <n v="7"/>
  </r>
  <r>
    <x v="10"/>
    <x v="6"/>
    <n v="5"/>
  </r>
  <r>
    <x v="3"/>
    <x v="14"/>
    <n v="2"/>
  </r>
  <r>
    <x v="11"/>
    <x v="14"/>
    <n v="3"/>
  </r>
  <r>
    <x v="3"/>
    <x v="8"/>
    <n v="45"/>
  </r>
  <r>
    <x v="7"/>
    <x v="8"/>
    <n v="24"/>
  </r>
  <r>
    <x v="5"/>
    <x v="8"/>
    <n v="10"/>
  </r>
  <r>
    <x v="11"/>
    <x v="8"/>
    <n v="6"/>
  </r>
  <r>
    <x v="12"/>
    <x v="15"/>
    <n v="3"/>
  </r>
  <r>
    <x v="1"/>
    <x v="9"/>
    <n v="20"/>
  </r>
  <r>
    <x v="10"/>
    <x v="9"/>
    <n v="17"/>
  </r>
  <r>
    <x v="0"/>
    <x v="10"/>
    <n v="184"/>
  </r>
  <r>
    <x v="8"/>
    <x v="11"/>
    <n v="1"/>
  </r>
  <r>
    <x v="8"/>
    <x v="12"/>
    <n v="17"/>
  </r>
  <r>
    <x v="6"/>
    <x v="0"/>
    <n v="38"/>
  </r>
  <r>
    <x v="3"/>
    <x v="1"/>
    <n v="46"/>
  </r>
  <r>
    <x v="5"/>
    <x v="1"/>
    <n v="19"/>
  </r>
  <r>
    <x v="1"/>
    <x v="2"/>
    <n v="5"/>
  </r>
  <r>
    <x v="10"/>
    <x v="2"/>
    <n v="1"/>
  </r>
  <r>
    <x v="12"/>
    <x v="3"/>
    <n v="45"/>
  </r>
  <r>
    <x v="7"/>
    <x v="3"/>
    <n v="20"/>
  </r>
  <r>
    <x v="7"/>
    <x v="5"/>
    <n v="2"/>
  </r>
  <r>
    <x v="7"/>
    <x v="13"/>
    <n v="1"/>
  </r>
  <r>
    <x v="8"/>
    <x v="6"/>
    <n v="10"/>
  </r>
  <r>
    <x v="3"/>
    <x v="6"/>
    <n v="13"/>
  </r>
  <r>
    <x v="9"/>
    <x v="6"/>
    <n v="2"/>
  </r>
  <r>
    <x v="0"/>
    <x v="6"/>
    <n v="3"/>
  </r>
  <r>
    <x v="2"/>
    <x v="17"/>
    <n v="1"/>
  </r>
  <r>
    <x v="12"/>
    <x v="8"/>
    <n v="34"/>
  </r>
  <r>
    <x v="4"/>
    <x v="8"/>
    <n v="5"/>
  </r>
  <r>
    <x v="7"/>
    <x v="15"/>
    <n v="4"/>
  </r>
  <r>
    <x v="9"/>
    <x v="9"/>
    <n v="13"/>
  </r>
  <r>
    <x v="0"/>
    <x v="9"/>
    <n v="15"/>
  </r>
  <r>
    <x v="1"/>
    <x v="10"/>
    <n v="297"/>
  </r>
  <r>
    <x v="12"/>
    <x v="11"/>
    <n v="3"/>
  </r>
  <r>
    <x v="4"/>
    <x v="11"/>
    <n v="2"/>
  </r>
  <r>
    <x v="5"/>
    <x v="11"/>
    <n v="1"/>
  </r>
</pivotCacheRecords>
</file>

<file path=xl/pivotCache/pivotCacheRecords1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4">
  <r>
    <x v="0"/>
    <x v="0"/>
    <x v="0"/>
    <n v="16"/>
  </r>
  <r>
    <x v="0"/>
    <x v="1"/>
    <x v="0"/>
    <n v="2"/>
  </r>
  <r>
    <x v="0"/>
    <x v="2"/>
    <x v="1"/>
    <n v="531"/>
  </r>
  <r>
    <x v="0"/>
    <x v="2"/>
    <x v="0"/>
    <n v="20"/>
  </r>
  <r>
    <x v="0"/>
    <x v="3"/>
    <x v="1"/>
    <n v="134"/>
  </r>
  <r>
    <x v="1"/>
    <x v="0"/>
    <x v="0"/>
    <n v="11"/>
  </r>
  <r>
    <x v="1"/>
    <x v="3"/>
    <x v="1"/>
    <n v="166"/>
  </r>
  <r>
    <x v="2"/>
    <x v="4"/>
    <x v="1"/>
    <n v="1242"/>
  </r>
  <r>
    <x v="3"/>
    <x v="5"/>
    <x v="0"/>
    <n v="2"/>
  </r>
  <r>
    <x v="0"/>
    <x v="6"/>
    <x v="0"/>
    <n v="21"/>
  </r>
  <r>
    <x v="0"/>
    <x v="4"/>
    <x v="1"/>
    <n v="1794"/>
  </r>
  <r>
    <x v="0"/>
    <x v="5"/>
    <x v="0"/>
    <n v="1"/>
  </r>
  <r>
    <x v="4"/>
    <x v="4"/>
    <x v="1"/>
    <n v="1683"/>
  </r>
  <r>
    <x v="1"/>
    <x v="3"/>
    <x v="0"/>
    <n v="8"/>
  </r>
  <r>
    <x v="2"/>
    <x v="0"/>
    <x v="0"/>
    <n v="11"/>
  </r>
  <r>
    <x v="2"/>
    <x v="7"/>
    <x v="1"/>
    <n v="1540"/>
  </r>
  <r>
    <x v="2"/>
    <x v="3"/>
    <x v="0"/>
    <n v="9"/>
  </r>
  <r>
    <x v="2"/>
    <x v="8"/>
    <x v="0"/>
    <n v="1"/>
  </r>
  <r>
    <x v="3"/>
    <x v="9"/>
    <x v="1"/>
    <n v="25"/>
  </r>
  <r>
    <x v="3"/>
    <x v="1"/>
    <x v="0"/>
    <n v="5"/>
  </r>
  <r>
    <x v="3"/>
    <x v="2"/>
    <x v="1"/>
    <n v="583"/>
  </r>
  <r>
    <x v="3"/>
    <x v="8"/>
    <x v="0"/>
    <n v="1"/>
  </r>
  <r>
    <x v="3"/>
    <x v="5"/>
    <x v="1"/>
    <n v="51"/>
  </r>
  <r>
    <x v="0"/>
    <x v="8"/>
    <x v="0"/>
    <n v="2"/>
  </r>
  <r>
    <x v="4"/>
    <x v="9"/>
    <x v="1"/>
    <n v="19"/>
  </r>
  <r>
    <x v="4"/>
    <x v="1"/>
    <x v="1"/>
    <n v="1024"/>
  </r>
  <r>
    <x v="4"/>
    <x v="1"/>
    <x v="0"/>
    <n v="2"/>
  </r>
  <r>
    <x v="4"/>
    <x v="2"/>
    <x v="1"/>
    <n v="585"/>
  </r>
  <r>
    <x v="4"/>
    <x v="5"/>
    <x v="1"/>
    <n v="66"/>
  </r>
  <r>
    <x v="2"/>
    <x v="0"/>
    <x v="1"/>
    <n v="1318"/>
  </r>
  <r>
    <x v="2"/>
    <x v="6"/>
    <x v="1"/>
    <n v="1182"/>
  </r>
  <r>
    <x v="2"/>
    <x v="6"/>
    <x v="0"/>
    <n v="23"/>
  </r>
  <r>
    <x v="2"/>
    <x v="10"/>
    <x v="1"/>
    <n v="1193"/>
  </r>
  <r>
    <x v="3"/>
    <x v="4"/>
    <x v="1"/>
    <n v="1093"/>
  </r>
  <r>
    <x v="3"/>
    <x v="4"/>
    <x v="0"/>
    <n v="27"/>
  </r>
  <r>
    <x v="4"/>
    <x v="0"/>
    <x v="1"/>
    <n v="2164"/>
  </r>
  <r>
    <x v="4"/>
    <x v="0"/>
    <x v="0"/>
    <n v="14"/>
  </r>
  <r>
    <x v="4"/>
    <x v="7"/>
    <x v="1"/>
    <n v="2112"/>
  </r>
  <r>
    <x v="4"/>
    <x v="7"/>
    <x v="0"/>
    <n v="22"/>
  </r>
  <r>
    <x v="4"/>
    <x v="10"/>
    <x v="1"/>
    <n v="1558"/>
  </r>
  <r>
    <x v="4"/>
    <x v="10"/>
    <x v="0"/>
    <n v="38"/>
  </r>
  <r>
    <x v="4"/>
    <x v="3"/>
    <x v="1"/>
    <n v="156"/>
  </r>
  <r>
    <x v="4"/>
    <x v="3"/>
    <x v="0"/>
    <n v="12"/>
  </r>
  <r>
    <x v="4"/>
    <x v="5"/>
    <x v="0"/>
    <n v="3"/>
  </r>
  <r>
    <x v="1"/>
    <x v="4"/>
    <x v="0"/>
    <n v="28"/>
  </r>
  <r>
    <x v="2"/>
    <x v="8"/>
    <x v="1"/>
    <n v="22"/>
  </r>
  <r>
    <x v="0"/>
    <x v="6"/>
    <x v="1"/>
    <n v="1507"/>
  </r>
  <r>
    <x v="0"/>
    <x v="8"/>
    <x v="1"/>
    <n v="24"/>
  </r>
  <r>
    <x v="4"/>
    <x v="4"/>
    <x v="0"/>
    <n v="31"/>
  </r>
  <r>
    <x v="4"/>
    <x v="2"/>
    <x v="0"/>
    <n v="25"/>
  </r>
  <r>
    <x v="1"/>
    <x v="7"/>
    <x v="0"/>
    <n v="17"/>
  </r>
  <r>
    <x v="1"/>
    <x v="6"/>
    <x v="1"/>
    <n v="1465"/>
  </r>
  <r>
    <x v="2"/>
    <x v="2"/>
    <x v="0"/>
    <n v="18"/>
  </r>
  <r>
    <x v="2"/>
    <x v="3"/>
    <x v="1"/>
    <n v="153"/>
  </r>
  <r>
    <x v="3"/>
    <x v="0"/>
    <x v="1"/>
    <n v="1295"/>
  </r>
  <r>
    <x v="3"/>
    <x v="7"/>
    <x v="0"/>
    <n v="13"/>
  </r>
  <r>
    <x v="3"/>
    <x v="1"/>
    <x v="1"/>
    <n v="789"/>
  </r>
  <r>
    <x v="3"/>
    <x v="10"/>
    <x v="0"/>
    <n v="27"/>
  </r>
  <r>
    <x v="4"/>
    <x v="6"/>
    <x v="0"/>
    <n v="28"/>
  </r>
  <r>
    <x v="4"/>
    <x v="8"/>
    <x v="0"/>
    <n v="2"/>
  </r>
  <r>
    <x v="1"/>
    <x v="9"/>
    <x v="1"/>
    <n v="17"/>
  </r>
  <r>
    <x v="1"/>
    <x v="4"/>
    <x v="1"/>
    <n v="1541"/>
  </r>
  <r>
    <x v="1"/>
    <x v="1"/>
    <x v="0"/>
    <n v="1"/>
  </r>
  <r>
    <x v="1"/>
    <x v="2"/>
    <x v="1"/>
    <n v="528"/>
  </r>
  <r>
    <x v="1"/>
    <x v="8"/>
    <x v="0"/>
    <n v="4"/>
  </r>
  <r>
    <x v="1"/>
    <x v="5"/>
    <x v="1"/>
    <n v="56"/>
  </r>
  <r>
    <x v="2"/>
    <x v="9"/>
    <x v="1"/>
    <n v="25"/>
  </r>
  <r>
    <x v="2"/>
    <x v="1"/>
    <x v="0"/>
    <n v="6"/>
  </r>
  <r>
    <x v="2"/>
    <x v="2"/>
    <x v="1"/>
    <n v="612"/>
  </r>
  <r>
    <x v="2"/>
    <x v="5"/>
    <x v="1"/>
    <n v="34"/>
  </r>
  <r>
    <x v="3"/>
    <x v="0"/>
    <x v="0"/>
    <n v="13"/>
  </r>
  <r>
    <x v="3"/>
    <x v="7"/>
    <x v="1"/>
    <n v="1294"/>
  </r>
  <r>
    <x v="3"/>
    <x v="10"/>
    <x v="1"/>
    <n v="1201"/>
  </r>
  <r>
    <x v="3"/>
    <x v="3"/>
    <x v="0"/>
    <n v="10"/>
  </r>
  <r>
    <x v="0"/>
    <x v="4"/>
    <x v="0"/>
    <n v="39"/>
  </r>
  <r>
    <x v="4"/>
    <x v="6"/>
    <x v="1"/>
    <n v="1504"/>
  </r>
  <r>
    <x v="4"/>
    <x v="8"/>
    <x v="1"/>
    <n v="29"/>
  </r>
  <r>
    <x v="1"/>
    <x v="2"/>
    <x v="0"/>
    <n v="28"/>
  </r>
  <r>
    <x v="2"/>
    <x v="9"/>
    <x v="0"/>
    <n v="1"/>
  </r>
  <r>
    <x v="2"/>
    <x v="7"/>
    <x v="0"/>
    <n v="15"/>
  </r>
  <r>
    <x v="2"/>
    <x v="1"/>
    <x v="1"/>
    <n v="620"/>
  </r>
  <r>
    <x v="2"/>
    <x v="10"/>
    <x v="0"/>
    <n v="46"/>
  </r>
  <r>
    <x v="3"/>
    <x v="2"/>
    <x v="0"/>
    <n v="21"/>
  </r>
  <r>
    <x v="3"/>
    <x v="3"/>
    <x v="1"/>
    <n v="193"/>
  </r>
  <r>
    <x v="0"/>
    <x v="9"/>
    <x v="1"/>
    <n v="18"/>
  </r>
  <r>
    <x v="0"/>
    <x v="0"/>
    <x v="1"/>
    <n v="2441"/>
  </r>
  <r>
    <x v="0"/>
    <x v="7"/>
    <x v="1"/>
    <n v="2142"/>
  </r>
  <r>
    <x v="0"/>
    <x v="7"/>
    <x v="0"/>
    <n v="14"/>
  </r>
  <r>
    <x v="0"/>
    <x v="1"/>
    <x v="1"/>
    <n v="1078"/>
  </r>
  <r>
    <x v="0"/>
    <x v="10"/>
    <x v="1"/>
    <n v="1409"/>
  </r>
  <r>
    <x v="0"/>
    <x v="10"/>
    <x v="0"/>
    <n v="37"/>
  </r>
  <r>
    <x v="0"/>
    <x v="3"/>
    <x v="0"/>
    <n v="10"/>
  </r>
  <r>
    <x v="0"/>
    <x v="5"/>
    <x v="1"/>
    <n v="70"/>
  </r>
  <r>
    <x v="1"/>
    <x v="0"/>
    <x v="1"/>
    <n v="1990"/>
  </r>
  <r>
    <x v="1"/>
    <x v="7"/>
    <x v="1"/>
    <n v="2004"/>
  </r>
  <r>
    <x v="1"/>
    <x v="6"/>
    <x v="0"/>
    <n v="26"/>
  </r>
  <r>
    <x v="1"/>
    <x v="1"/>
    <x v="1"/>
    <n v="932"/>
  </r>
  <r>
    <x v="1"/>
    <x v="10"/>
    <x v="1"/>
    <n v="1377"/>
  </r>
  <r>
    <x v="1"/>
    <x v="10"/>
    <x v="0"/>
    <n v="38"/>
  </r>
  <r>
    <x v="1"/>
    <x v="8"/>
    <x v="1"/>
    <n v="27"/>
  </r>
  <r>
    <x v="2"/>
    <x v="4"/>
    <x v="0"/>
    <n v="23"/>
  </r>
  <r>
    <x v="3"/>
    <x v="6"/>
    <x v="1"/>
    <n v="1082"/>
  </r>
  <r>
    <x v="3"/>
    <x v="6"/>
    <x v="0"/>
    <n v="21"/>
  </r>
  <r>
    <x v="3"/>
    <x v="8"/>
    <x v="1"/>
    <n v="19"/>
  </r>
</pivotCacheRecords>
</file>

<file path=xl/pivotCache/pivotCacheRecords1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">
  <r>
    <x v="0"/>
    <x v="0"/>
    <x v="0"/>
    <x v="0"/>
    <x v="0"/>
  </r>
</pivotCacheRecords>
</file>

<file path=xl/pivotCache/pivotCacheRecords1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  <x v="0"/>
    <x v="0"/>
    <x v="0"/>
    <x v="0"/>
  </r>
  <r>
    <x v="1"/>
    <x v="1"/>
    <x v="1"/>
    <x v="1"/>
    <x v="1"/>
    <x v="1"/>
    <x v="0"/>
  </r>
  <r>
    <x v="0"/>
    <x v="1"/>
    <x v="2"/>
    <x v="2"/>
    <x v="2"/>
    <x v="2"/>
    <x v="1"/>
  </r>
  <r>
    <x v="1"/>
    <x v="0"/>
    <x v="3"/>
    <x v="3"/>
    <x v="3"/>
    <x v="3"/>
    <x v="0"/>
  </r>
  <r>
    <x v="2"/>
    <x v="1"/>
    <x v="4"/>
    <x v="4"/>
    <x v="4"/>
    <x v="4"/>
    <x v="2"/>
  </r>
  <r>
    <x v="0"/>
    <x v="2"/>
    <x v="5"/>
    <x v="5"/>
    <x v="5"/>
    <x v="5"/>
    <x v="2"/>
  </r>
  <r>
    <x v="2"/>
    <x v="2"/>
    <x v="6"/>
    <x v="6"/>
    <x v="6"/>
    <x v="6"/>
    <x v="2"/>
  </r>
  <r>
    <x v="2"/>
    <x v="0"/>
    <x v="7"/>
    <x v="7"/>
    <x v="7"/>
    <x v="7"/>
    <x v="0"/>
  </r>
  <r>
    <x v="2"/>
    <x v="3"/>
    <x v="8"/>
    <x v="8"/>
    <x v="8"/>
    <x v="8"/>
    <x v="3"/>
  </r>
  <r>
    <x v="1"/>
    <x v="2"/>
    <x v="9"/>
    <x v="9"/>
    <x v="9"/>
    <x v="9"/>
    <x v="2"/>
  </r>
  <r>
    <x v="0"/>
    <x v="3"/>
    <x v="10"/>
    <x v="10"/>
    <x v="10"/>
    <x v="10"/>
    <x v="0"/>
  </r>
  <r>
    <x v="1"/>
    <x v="4"/>
    <x v="11"/>
    <x v="11"/>
    <x v="11"/>
    <x v="11"/>
    <x v="0"/>
  </r>
  <r>
    <x v="0"/>
    <x v="5"/>
    <x v="12"/>
    <x v="12"/>
    <x v="12"/>
    <x v="12"/>
    <x v="3"/>
  </r>
  <r>
    <x v="1"/>
    <x v="5"/>
    <x v="13"/>
    <x v="13"/>
    <x v="13"/>
    <x v="13"/>
    <x v="0"/>
  </r>
  <r>
    <x v="1"/>
    <x v="3"/>
    <x v="14"/>
    <x v="14"/>
    <x v="14"/>
    <x v="14"/>
    <x v="1"/>
  </r>
  <r>
    <x v="2"/>
    <x v="4"/>
    <x v="15"/>
    <x v="15"/>
    <x v="15"/>
    <x v="15"/>
    <x v="0"/>
  </r>
  <r>
    <x v="0"/>
    <x v="4"/>
    <x v="16"/>
    <x v="16"/>
    <x v="16"/>
    <x v="16"/>
    <x v="0"/>
  </r>
  <r>
    <x v="2"/>
    <x v="5"/>
    <x v="5"/>
    <x v="17"/>
    <x v="17"/>
    <x v="17"/>
    <x v="2"/>
  </r>
  <r>
    <x v="3"/>
    <x v="0"/>
    <x v="17"/>
    <x v="18"/>
    <x v="18"/>
    <x v="18"/>
    <x v="0"/>
  </r>
  <r>
    <x v="4"/>
    <x v="1"/>
    <x v="5"/>
    <x v="19"/>
    <x v="19"/>
    <x v="19"/>
    <x v="2"/>
  </r>
  <r>
    <x v="4"/>
    <x v="0"/>
    <x v="18"/>
    <x v="20"/>
    <x v="20"/>
    <x v="20"/>
    <x v="0"/>
  </r>
  <r>
    <x v="3"/>
    <x v="1"/>
    <x v="19"/>
    <x v="21"/>
    <x v="21"/>
    <x v="21"/>
    <x v="3"/>
  </r>
  <r>
    <x v="3"/>
    <x v="3"/>
    <x v="20"/>
    <x v="22"/>
    <x v="22"/>
    <x v="22"/>
    <x v="2"/>
  </r>
  <r>
    <x v="3"/>
    <x v="2"/>
    <x v="9"/>
    <x v="23"/>
    <x v="23"/>
    <x v="23"/>
    <x v="2"/>
  </r>
  <r>
    <x v="4"/>
    <x v="2"/>
    <x v="21"/>
    <x v="24"/>
    <x v="24"/>
    <x v="24"/>
    <x v="2"/>
  </r>
  <r>
    <x v="4"/>
    <x v="3"/>
    <x v="22"/>
    <x v="25"/>
    <x v="25"/>
    <x v="25"/>
    <x v="0"/>
  </r>
  <r>
    <x v="3"/>
    <x v="4"/>
    <x v="23"/>
    <x v="26"/>
    <x v="26"/>
    <x v="26"/>
    <x v="0"/>
  </r>
  <r>
    <x v="4"/>
    <x v="5"/>
    <x v="2"/>
    <x v="27"/>
    <x v="27"/>
    <x v="27"/>
    <x v="0"/>
  </r>
  <r>
    <x v="3"/>
    <x v="5"/>
    <x v="10"/>
    <x v="28"/>
    <x v="28"/>
    <x v="28"/>
    <x v="0"/>
  </r>
  <r>
    <x v="4"/>
    <x v="4"/>
    <x v="0"/>
    <x v="29"/>
    <x v="29"/>
    <x v="29"/>
    <x v="0"/>
  </r>
</pivotCacheRecords>
</file>

<file path=xl/pivotCache/pivotCacheRecords2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  <x v="0"/>
    <x v="0"/>
    <x v="0"/>
    <x v="0"/>
  </r>
  <r>
    <x v="1"/>
    <x v="0"/>
    <x v="1"/>
    <x v="1"/>
    <x v="1"/>
    <x v="1"/>
    <x v="0"/>
  </r>
  <r>
    <x v="0"/>
    <x v="1"/>
    <x v="2"/>
    <x v="2"/>
    <x v="2"/>
    <x v="2"/>
    <x v="1"/>
  </r>
  <r>
    <x v="2"/>
    <x v="0"/>
    <x v="3"/>
    <x v="3"/>
    <x v="3"/>
    <x v="3"/>
    <x v="0"/>
  </r>
  <r>
    <x v="0"/>
    <x v="2"/>
    <x v="0"/>
    <x v="4"/>
    <x v="4"/>
    <x v="4"/>
    <x v="1"/>
  </r>
  <r>
    <x v="1"/>
    <x v="1"/>
    <x v="4"/>
    <x v="5"/>
    <x v="5"/>
    <x v="5"/>
    <x v="2"/>
  </r>
  <r>
    <x v="2"/>
    <x v="1"/>
    <x v="3"/>
    <x v="6"/>
    <x v="6"/>
    <x v="6"/>
    <x v="0"/>
  </r>
  <r>
    <x v="1"/>
    <x v="2"/>
    <x v="5"/>
    <x v="7"/>
    <x v="7"/>
    <x v="7"/>
    <x v="1"/>
  </r>
  <r>
    <x v="0"/>
    <x v="3"/>
    <x v="6"/>
    <x v="8"/>
    <x v="8"/>
    <x v="8"/>
    <x v="3"/>
  </r>
  <r>
    <x v="0"/>
    <x v="4"/>
    <x v="7"/>
    <x v="9"/>
    <x v="9"/>
    <x v="9"/>
    <x v="1"/>
  </r>
  <r>
    <x v="2"/>
    <x v="3"/>
    <x v="8"/>
    <x v="10"/>
    <x v="10"/>
    <x v="10"/>
    <x v="2"/>
  </r>
  <r>
    <x v="2"/>
    <x v="2"/>
    <x v="9"/>
    <x v="3"/>
    <x v="11"/>
    <x v="11"/>
    <x v="1"/>
  </r>
  <r>
    <x v="1"/>
    <x v="3"/>
    <x v="10"/>
    <x v="11"/>
    <x v="12"/>
    <x v="12"/>
    <x v="0"/>
  </r>
  <r>
    <x v="1"/>
    <x v="4"/>
    <x v="11"/>
    <x v="12"/>
    <x v="13"/>
    <x v="13"/>
    <x v="3"/>
  </r>
  <r>
    <x v="2"/>
    <x v="5"/>
    <x v="12"/>
    <x v="13"/>
    <x v="14"/>
    <x v="14"/>
    <x v="0"/>
  </r>
  <r>
    <x v="0"/>
    <x v="5"/>
    <x v="0"/>
    <x v="14"/>
    <x v="15"/>
    <x v="15"/>
    <x v="0"/>
  </r>
  <r>
    <x v="1"/>
    <x v="5"/>
    <x v="4"/>
    <x v="15"/>
    <x v="16"/>
    <x v="16"/>
    <x v="0"/>
  </r>
  <r>
    <x v="2"/>
    <x v="4"/>
    <x v="2"/>
    <x v="16"/>
    <x v="17"/>
    <x v="17"/>
    <x v="0"/>
  </r>
  <r>
    <x v="3"/>
    <x v="0"/>
    <x v="0"/>
    <x v="17"/>
    <x v="18"/>
    <x v="18"/>
    <x v="0"/>
  </r>
  <r>
    <x v="3"/>
    <x v="1"/>
    <x v="13"/>
    <x v="18"/>
    <x v="19"/>
    <x v="19"/>
    <x v="1"/>
  </r>
  <r>
    <x v="3"/>
    <x v="2"/>
    <x v="14"/>
    <x v="6"/>
    <x v="20"/>
    <x v="20"/>
    <x v="1"/>
  </r>
  <r>
    <x v="3"/>
    <x v="3"/>
    <x v="15"/>
    <x v="19"/>
    <x v="21"/>
    <x v="21"/>
    <x v="0"/>
  </r>
  <r>
    <x v="4"/>
    <x v="2"/>
    <x v="15"/>
    <x v="20"/>
    <x v="22"/>
    <x v="22"/>
    <x v="1"/>
  </r>
  <r>
    <x v="4"/>
    <x v="3"/>
    <x v="3"/>
    <x v="21"/>
    <x v="23"/>
    <x v="23"/>
    <x v="1"/>
  </r>
  <r>
    <x v="4"/>
    <x v="0"/>
    <x v="4"/>
    <x v="22"/>
    <x v="24"/>
    <x v="24"/>
    <x v="0"/>
  </r>
  <r>
    <x v="4"/>
    <x v="1"/>
    <x v="16"/>
    <x v="23"/>
    <x v="25"/>
    <x v="25"/>
    <x v="3"/>
  </r>
  <r>
    <x v="4"/>
    <x v="5"/>
    <x v="17"/>
    <x v="24"/>
    <x v="26"/>
    <x v="26"/>
    <x v="0"/>
  </r>
  <r>
    <x v="3"/>
    <x v="4"/>
    <x v="3"/>
    <x v="25"/>
    <x v="27"/>
    <x v="27"/>
    <x v="0"/>
  </r>
  <r>
    <x v="3"/>
    <x v="5"/>
    <x v="18"/>
    <x v="26"/>
    <x v="28"/>
    <x v="28"/>
    <x v="0"/>
  </r>
  <r>
    <x v="4"/>
    <x v="4"/>
    <x v="17"/>
    <x v="27"/>
    <x v="29"/>
    <x v="29"/>
    <x v="0"/>
  </r>
</pivotCacheRecords>
</file>

<file path=xl/pivotCache/pivotCacheRecords2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0">
  <r>
    <x v="0"/>
    <x v="0"/>
    <x v="0"/>
    <n v="1023"/>
  </r>
  <r>
    <x v="0"/>
    <x v="1"/>
    <x v="0"/>
    <n v="1164"/>
  </r>
  <r>
    <x v="0"/>
    <x v="2"/>
    <x v="0"/>
    <n v="847"/>
  </r>
  <r>
    <x v="0"/>
    <x v="3"/>
    <x v="0"/>
    <n v="1396"/>
  </r>
  <r>
    <x v="0"/>
    <x v="4"/>
    <x v="0"/>
    <n v="1335"/>
  </r>
  <r>
    <x v="0"/>
    <x v="5"/>
    <x v="0"/>
    <n v="1300"/>
  </r>
  <r>
    <x v="0"/>
    <x v="6"/>
    <x v="0"/>
    <n v="1066"/>
  </r>
  <r>
    <x v="0"/>
    <x v="7"/>
    <x v="0"/>
    <n v="1428"/>
  </r>
  <r>
    <x v="0"/>
    <x v="8"/>
    <x v="0"/>
    <n v="873"/>
  </r>
  <r>
    <x v="0"/>
    <x v="9"/>
    <x v="0"/>
    <n v="1427"/>
  </r>
  <r>
    <x v="0"/>
    <x v="10"/>
    <x v="0"/>
    <n v="1189"/>
  </r>
  <r>
    <x v="0"/>
    <x v="11"/>
    <x v="0"/>
    <n v="834"/>
  </r>
  <r>
    <x v="0"/>
    <x v="4"/>
    <x v="1"/>
    <n v="56"/>
  </r>
  <r>
    <x v="0"/>
    <x v="7"/>
    <x v="1"/>
    <n v="42"/>
  </r>
  <r>
    <x v="0"/>
    <x v="10"/>
    <x v="1"/>
    <n v="40"/>
  </r>
  <r>
    <x v="1"/>
    <x v="11"/>
    <x v="0"/>
    <n v="651"/>
  </r>
  <r>
    <x v="1"/>
    <x v="11"/>
    <x v="1"/>
    <n v="20"/>
  </r>
  <r>
    <x v="2"/>
    <x v="3"/>
    <x v="0"/>
    <n v="1177"/>
  </r>
  <r>
    <x v="2"/>
    <x v="9"/>
    <x v="0"/>
    <n v="1054"/>
  </r>
  <r>
    <x v="2"/>
    <x v="4"/>
    <x v="0"/>
    <n v="1108"/>
  </r>
  <r>
    <x v="2"/>
    <x v="2"/>
    <x v="0"/>
    <n v="607"/>
  </r>
  <r>
    <x v="2"/>
    <x v="8"/>
    <x v="0"/>
    <n v="797"/>
  </r>
  <r>
    <x v="2"/>
    <x v="7"/>
    <x v="0"/>
    <n v="1145"/>
  </r>
  <r>
    <x v="2"/>
    <x v="6"/>
    <x v="0"/>
    <n v="936"/>
  </r>
  <r>
    <x v="2"/>
    <x v="5"/>
    <x v="1"/>
    <n v="69"/>
  </r>
  <r>
    <x v="2"/>
    <x v="0"/>
    <x v="0"/>
    <n v="646"/>
  </r>
  <r>
    <x v="2"/>
    <x v="1"/>
    <x v="0"/>
    <n v="994"/>
  </r>
  <r>
    <x v="2"/>
    <x v="5"/>
    <x v="0"/>
    <n v="1097"/>
  </r>
  <r>
    <x v="2"/>
    <x v="7"/>
    <x v="1"/>
    <n v="57"/>
  </r>
  <r>
    <x v="2"/>
    <x v="10"/>
    <x v="0"/>
    <n v="1057"/>
  </r>
  <r>
    <x v="2"/>
    <x v="11"/>
    <x v="0"/>
    <n v="600"/>
  </r>
  <r>
    <x v="2"/>
    <x v="8"/>
    <x v="1"/>
    <n v="57"/>
  </r>
  <r>
    <x v="2"/>
    <x v="0"/>
    <x v="1"/>
    <n v="36"/>
  </r>
  <r>
    <x v="2"/>
    <x v="3"/>
    <x v="1"/>
    <n v="57"/>
  </r>
  <r>
    <x v="2"/>
    <x v="10"/>
    <x v="1"/>
    <n v="56"/>
  </r>
  <r>
    <x v="2"/>
    <x v="1"/>
    <x v="1"/>
    <n v="62"/>
  </r>
  <r>
    <x v="2"/>
    <x v="2"/>
    <x v="1"/>
    <n v="35"/>
  </r>
  <r>
    <x v="2"/>
    <x v="9"/>
    <x v="1"/>
    <n v="56"/>
  </r>
  <r>
    <x v="3"/>
    <x v="8"/>
    <x v="0"/>
    <n v="607"/>
  </r>
  <r>
    <x v="3"/>
    <x v="0"/>
    <x v="0"/>
    <n v="1006"/>
  </r>
  <r>
    <x v="3"/>
    <x v="11"/>
    <x v="0"/>
    <n v="820"/>
  </r>
  <r>
    <x v="3"/>
    <x v="1"/>
    <x v="0"/>
    <n v="582"/>
  </r>
  <r>
    <x v="3"/>
    <x v="7"/>
    <x v="1"/>
    <n v="57"/>
  </r>
  <r>
    <x v="3"/>
    <x v="8"/>
    <x v="1"/>
    <n v="31"/>
  </r>
  <r>
    <x v="3"/>
    <x v="2"/>
    <x v="0"/>
    <n v="654"/>
  </r>
  <r>
    <x v="3"/>
    <x v="9"/>
    <x v="0"/>
    <n v="1059"/>
  </r>
  <r>
    <x v="3"/>
    <x v="6"/>
    <x v="0"/>
    <n v="844"/>
  </r>
  <r>
    <x v="3"/>
    <x v="9"/>
    <x v="1"/>
    <n v="59"/>
  </r>
  <r>
    <x v="3"/>
    <x v="3"/>
    <x v="0"/>
    <n v="1028"/>
  </r>
  <r>
    <x v="3"/>
    <x v="4"/>
    <x v="0"/>
    <n v="846"/>
  </r>
  <r>
    <x v="3"/>
    <x v="5"/>
    <x v="0"/>
    <n v="1004"/>
  </r>
  <r>
    <x v="3"/>
    <x v="7"/>
    <x v="0"/>
    <n v="992"/>
  </r>
  <r>
    <x v="3"/>
    <x v="10"/>
    <x v="0"/>
    <n v="844"/>
  </r>
  <r>
    <x v="3"/>
    <x v="2"/>
    <x v="1"/>
    <n v="42"/>
  </r>
  <r>
    <x v="3"/>
    <x v="10"/>
    <x v="1"/>
    <n v="50"/>
  </r>
  <r>
    <x v="3"/>
    <x v="0"/>
    <x v="1"/>
    <n v="43"/>
  </r>
  <r>
    <x v="3"/>
    <x v="5"/>
    <x v="1"/>
    <n v="52"/>
  </r>
  <r>
    <x v="3"/>
    <x v="6"/>
    <x v="1"/>
    <n v="52"/>
  </r>
  <r>
    <x v="3"/>
    <x v="1"/>
    <x v="1"/>
    <n v="34"/>
  </r>
  <r>
    <x v="4"/>
    <x v="9"/>
    <x v="0"/>
    <n v="1353"/>
  </r>
  <r>
    <x v="4"/>
    <x v="7"/>
    <x v="0"/>
    <n v="1407"/>
  </r>
  <r>
    <x v="4"/>
    <x v="2"/>
    <x v="0"/>
    <n v="693"/>
  </r>
  <r>
    <x v="4"/>
    <x v="1"/>
    <x v="0"/>
    <n v="1106"/>
  </r>
  <r>
    <x v="4"/>
    <x v="10"/>
    <x v="0"/>
    <n v="1052"/>
  </r>
  <r>
    <x v="4"/>
    <x v="5"/>
    <x v="0"/>
    <n v="1232"/>
  </r>
  <r>
    <x v="4"/>
    <x v="4"/>
    <x v="0"/>
    <n v="1297"/>
  </r>
  <r>
    <x v="4"/>
    <x v="0"/>
    <x v="0"/>
    <n v="560"/>
  </r>
  <r>
    <x v="4"/>
    <x v="3"/>
    <x v="0"/>
    <n v="1337"/>
  </r>
  <r>
    <x v="4"/>
    <x v="11"/>
    <x v="0"/>
    <n v="715"/>
  </r>
  <r>
    <x v="4"/>
    <x v="8"/>
    <x v="0"/>
    <n v="961"/>
  </r>
  <r>
    <x v="4"/>
    <x v="6"/>
    <x v="0"/>
    <n v="994"/>
  </r>
  <r>
    <x v="4"/>
    <x v="1"/>
    <x v="1"/>
    <n v="38"/>
  </r>
  <r>
    <x v="4"/>
    <x v="5"/>
    <x v="1"/>
    <n v="54"/>
  </r>
  <r>
    <x v="4"/>
    <x v="0"/>
    <x v="1"/>
    <n v="20"/>
  </r>
  <r>
    <x v="4"/>
    <x v="4"/>
    <x v="1"/>
    <n v="56"/>
  </r>
  <r>
    <x v="0"/>
    <x v="8"/>
    <x v="1"/>
    <n v="35"/>
  </r>
  <r>
    <x v="0"/>
    <x v="11"/>
    <x v="1"/>
    <n v="41"/>
  </r>
  <r>
    <x v="0"/>
    <x v="6"/>
    <x v="1"/>
    <n v="42"/>
  </r>
  <r>
    <x v="0"/>
    <x v="5"/>
    <x v="1"/>
    <n v="45"/>
  </r>
  <r>
    <x v="0"/>
    <x v="3"/>
    <x v="1"/>
    <n v="52"/>
  </r>
  <r>
    <x v="0"/>
    <x v="9"/>
    <x v="1"/>
    <n v="49"/>
  </r>
  <r>
    <x v="4"/>
    <x v="6"/>
    <x v="1"/>
    <n v="38"/>
  </r>
  <r>
    <x v="4"/>
    <x v="10"/>
    <x v="1"/>
    <n v="46"/>
  </r>
  <r>
    <x v="4"/>
    <x v="9"/>
    <x v="1"/>
    <n v="43"/>
  </r>
  <r>
    <x v="4"/>
    <x v="7"/>
    <x v="1"/>
    <n v="48"/>
  </r>
  <r>
    <x v="4"/>
    <x v="2"/>
    <x v="1"/>
    <n v="22"/>
  </r>
  <r>
    <x v="3"/>
    <x v="3"/>
    <x v="1"/>
    <n v="75"/>
  </r>
  <r>
    <x v="3"/>
    <x v="4"/>
    <x v="1"/>
    <n v="46"/>
  </r>
  <r>
    <x v="1"/>
    <x v="0"/>
    <x v="1"/>
    <n v="28"/>
  </r>
  <r>
    <x v="1"/>
    <x v="0"/>
    <x v="0"/>
    <n v="652"/>
  </r>
  <r>
    <x v="2"/>
    <x v="11"/>
    <x v="1"/>
    <n v="35"/>
  </r>
  <r>
    <x v="2"/>
    <x v="4"/>
    <x v="1"/>
    <n v="63"/>
  </r>
  <r>
    <x v="2"/>
    <x v="6"/>
    <x v="1"/>
    <n v="48"/>
  </r>
  <r>
    <x v="3"/>
    <x v="11"/>
    <x v="1"/>
    <n v="30"/>
  </r>
  <r>
    <x v="4"/>
    <x v="3"/>
    <x v="1"/>
    <n v="51"/>
  </r>
  <r>
    <x v="4"/>
    <x v="8"/>
    <x v="1"/>
    <n v="44"/>
  </r>
  <r>
    <x v="0"/>
    <x v="0"/>
    <x v="1"/>
    <n v="34"/>
  </r>
  <r>
    <x v="0"/>
    <x v="2"/>
    <x v="1"/>
    <n v="29"/>
  </r>
  <r>
    <x v="0"/>
    <x v="1"/>
    <x v="1"/>
    <n v="49"/>
  </r>
  <r>
    <x v="1"/>
    <x v="8"/>
    <x v="0"/>
    <n v="1194"/>
  </r>
  <r>
    <x v="1"/>
    <x v="8"/>
    <x v="1"/>
    <n v="39"/>
  </r>
  <r>
    <x v="4"/>
    <x v="11"/>
    <x v="1"/>
    <n v="20"/>
  </r>
  <r>
    <x v="1"/>
    <x v="1"/>
    <x v="1"/>
    <n v="65"/>
  </r>
  <r>
    <x v="1"/>
    <x v="1"/>
    <x v="0"/>
    <n v="1266"/>
  </r>
  <r>
    <x v="1"/>
    <x v="10"/>
    <x v="0"/>
    <n v="1309"/>
  </r>
  <r>
    <x v="1"/>
    <x v="10"/>
    <x v="1"/>
    <n v="45"/>
  </r>
  <r>
    <x v="1"/>
    <x v="4"/>
    <x v="0"/>
    <n v="1323"/>
  </r>
  <r>
    <x v="1"/>
    <x v="4"/>
    <x v="1"/>
    <n v="58"/>
  </r>
  <r>
    <x v="1"/>
    <x v="5"/>
    <x v="1"/>
    <n v="61"/>
  </r>
  <r>
    <x v="1"/>
    <x v="5"/>
    <x v="0"/>
    <n v="1308"/>
  </r>
  <r>
    <x v="1"/>
    <x v="7"/>
    <x v="0"/>
    <n v="1336"/>
  </r>
  <r>
    <x v="1"/>
    <x v="7"/>
    <x v="1"/>
    <n v="57"/>
  </r>
  <r>
    <x v="1"/>
    <x v="3"/>
    <x v="1"/>
    <n v="62"/>
  </r>
  <r>
    <x v="1"/>
    <x v="3"/>
    <x v="0"/>
    <n v="1394"/>
  </r>
  <r>
    <x v="1"/>
    <x v="9"/>
    <x v="1"/>
    <n v="52"/>
  </r>
  <r>
    <x v="1"/>
    <x v="9"/>
    <x v="0"/>
    <n v="1534"/>
  </r>
  <r>
    <x v="1"/>
    <x v="6"/>
    <x v="0"/>
    <n v="1078"/>
  </r>
  <r>
    <x v="1"/>
    <x v="6"/>
    <x v="1"/>
    <n v="40"/>
  </r>
  <r>
    <x v="1"/>
    <x v="2"/>
    <x v="1"/>
    <n v="39"/>
  </r>
  <r>
    <x v="1"/>
    <x v="2"/>
    <x v="0"/>
    <n v="862"/>
  </r>
</pivotCacheRecords>
</file>

<file path=xl/pivotCache/pivotCacheRecords2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3">
  <r>
    <x v="0"/>
    <x v="0"/>
    <x v="0"/>
    <n v="1061"/>
  </r>
  <r>
    <x v="0"/>
    <x v="0"/>
    <x v="1"/>
    <n v="114"/>
  </r>
  <r>
    <x v="0"/>
    <x v="0"/>
    <x v="2"/>
    <n v="115"/>
  </r>
  <r>
    <x v="0"/>
    <x v="0"/>
    <x v="3"/>
    <n v="35"/>
  </r>
  <r>
    <x v="0"/>
    <x v="0"/>
    <x v="4"/>
    <n v="34"/>
  </r>
  <r>
    <x v="0"/>
    <x v="0"/>
    <x v="5"/>
    <n v="9"/>
  </r>
  <r>
    <x v="0"/>
    <x v="1"/>
    <x v="6"/>
    <n v="1"/>
  </r>
  <r>
    <x v="1"/>
    <x v="0"/>
    <x v="7"/>
    <n v="3"/>
  </r>
  <r>
    <x v="1"/>
    <x v="0"/>
    <x v="8"/>
    <n v="3"/>
  </r>
  <r>
    <x v="1"/>
    <x v="0"/>
    <x v="9"/>
    <n v="6"/>
  </r>
  <r>
    <x v="1"/>
    <x v="0"/>
    <x v="10"/>
    <n v="13"/>
  </r>
  <r>
    <x v="1"/>
    <x v="0"/>
    <x v="11"/>
    <n v="1"/>
  </r>
  <r>
    <x v="1"/>
    <x v="0"/>
    <x v="12"/>
    <n v="12"/>
  </r>
  <r>
    <x v="1"/>
    <x v="0"/>
    <x v="13"/>
    <n v="4"/>
  </r>
  <r>
    <x v="1"/>
    <x v="0"/>
    <x v="14"/>
    <n v="7"/>
  </r>
  <r>
    <x v="1"/>
    <x v="0"/>
    <x v="15"/>
    <n v="2"/>
  </r>
  <r>
    <x v="1"/>
    <x v="1"/>
    <x v="16"/>
    <n v="1"/>
  </r>
  <r>
    <x v="1"/>
    <x v="1"/>
    <x v="17"/>
    <n v="1"/>
  </r>
  <r>
    <x v="2"/>
    <x v="0"/>
    <x v="18"/>
    <n v="85"/>
  </r>
  <r>
    <x v="2"/>
    <x v="0"/>
    <x v="19"/>
    <n v="1"/>
  </r>
  <r>
    <x v="2"/>
    <x v="0"/>
    <x v="20"/>
    <n v="11"/>
  </r>
  <r>
    <x v="2"/>
    <x v="0"/>
    <x v="2"/>
    <n v="71"/>
  </r>
  <r>
    <x v="2"/>
    <x v="0"/>
    <x v="3"/>
    <n v="22"/>
  </r>
  <r>
    <x v="2"/>
    <x v="0"/>
    <x v="4"/>
    <n v="21"/>
  </r>
  <r>
    <x v="2"/>
    <x v="1"/>
    <x v="21"/>
    <n v="1"/>
  </r>
  <r>
    <x v="2"/>
    <x v="1"/>
    <x v="22"/>
    <n v="1"/>
  </r>
  <r>
    <x v="2"/>
    <x v="1"/>
    <x v="23"/>
    <n v="1"/>
  </r>
  <r>
    <x v="0"/>
    <x v="0"/>
    <x v="24"/>
    <n v="4"/>
  </r>
  <r>
    <x v="0"/>
    <x v="0"/>
    <x v="25"/>
    <n v="27"/>
  </r>
  <r>
    <x v="0"/>
    <x v="0"/>
    <x v="26"/>
    <n v="70"/>
  </r>
  <r>
    <x v="0"/>
    <x v="1"/>
    <x v="1"/>
    <n v="1"/>
  </r>
  <r>
    <x v="1"/>
    <x v="0"/>
    <x v="21"/>
    <n v="12"/>
  </r>
  <r>
    <x v="1"/>
    <x v="0"/>
    <x v="27"/>
    <n v="4"/>
  </r>
  <r>
    <x v="1"/>
    <x v="0"/>
    <x v="28"/>
    <n v="3"/>
  </r>
  <r>
    <x v="1"/>
    <x v="0"/>
    <x v="19"/>
    <n v="2"/>
  </r>
  <r>
    <x v="1"/>
    <x v="0"/>
    <x v="29"/>
    <n v="14"/>
  </r>
  <r>
    <x v="1"/>
    <x v="0"/>
    <x v="30"/>
    <n v="16"/>
  </r>
  <r>
    <x v="1"/>
    <x v="1"/>
    <x v="21"/>
    <n v="1"/>
  </r>
  <r>
    <x v="1"/>
    <x v="1"/>
    <x v="31"/>
    <n v="1"/>
  </r>
  <r>
    <x v="2"/>
    <x v="0"/>
    <x v="0"/>
    <n v="593"/>
  </r>
  <r>
    <x v="2"/>
    <x v="0"/>
    <x v="32"/>
    <n v="212"/>
  </r>
  <r>
    <x v="2"/>
    <x v="0"/>
    <x v="33"/>
    <n v="12"/>
  </r>
  <r>
    <x v="2"/>
    <x v="0"/>
    <x v="34"/>
    <n v="9"/>
  </r>
  <r>
    <x v="2"/>
    <x v="0"/>
    <x v="35"/>
    <n v="2"/>
  </r>
  <r>
    <x v="2"/>
    <x v="0"/>
    <x v="36"/>
    <n v="71"/>
  </r>
  <r>
    <x v="2"/>
    <x v="0"/>
    <x v="37"/>
    <n v="45"/>
  </r>
  <r>
    <x v="2"/>
    <x v="1"/>
    <x v="38"/>
    <n v="1"/>
  </r>
  <r>
    <x v="2"/>
    <x v="1"/>
    <x v="0"/>
    <n v="4"/>
  </r>
  <r>
    <x v="0"/>
    <x v="0"/>
    <x v="21"/>
    <n v="18"/>
  </r>
  <r>
    <x v="0"/>
    <x v="0"/>
    <x v="39"/>
    <n v="83"/>
  </r>
  <r>
    <x v="0"/>
    <x v="0"/>
    <x v="19"/>
    <n v="1"/>
  </r>
  <r>
    <x v="0"/>
    <x v="0"/>
    <x v="20"/>
    <n v="7"/>
  </r>
  <r>
    <x v="0"/>
    <x v="0"/>
    <x v="23"/>
    <n v="193"/>
  </r>
  <r>
    <x v="0"/>
    <x v="0"/>
    <x v="30"/>
    <n v="29"/>
  </r>
  <r>
    <x v="0"/>
    <x v="1"/>
    <x v="27"/>
    <n v="1"/>
  </r>
  <r>
    <x v="0"/>
    <x v="1"/>
    <x v="40"/>
    <n v="1"/>
  </r>
  <r>
    <x v="1"/>
    <x v="0"/>
    <x v="24"/>
    <n v="4"/>
  </r>
  <r>
    <x v="1"/>
    <x v="0"/>
    <x v="32"/>
    <n v="203"/>
  </r>
  <r>
    <x v="1"/>
    <x v="0"/>
    <x v="25"/>
    <n v="24"/>
  </r>
  <r>
    <x v="1"/>
    <x v="0"/>
    <x v="34"/>
    <n v="11"/>
  </r>
  <r>
    <x v="1"/>
    <x v="0"/>
    <x v="36"/>
    <n v="48"/>
  </r>
  <r>
    <x v="1"/>
    <x v="0"/>
    <x v="37"/>
    <n v="49"/>
  </r>
  <r>
    <x v="1"/>
    <x v="1"/>
    <x v="38"/>
    <n v="1"/>
  </r>
  <r>
    <x v="1"/>
    <x v="1"/>
    <x v="37"/>
    <n v="1"/>
  </r>
  <r>
    <x v="2"/>
    <x v="0"/>
    <x v="21"/>
    <n v="16"/>
  </r>
  <r>
    <x v="2"/>
    <x v="0"/>
    <x v="39"/>
    <n v="61"/>
  </r>
  <r>
    <x v="2"/>
    <x v="0"/>
    <x v="40"/>
    <n v="1"/>
  </r>
  <r>
    <x v="2"/>
    <x v="0"/>
    <x v="41"/>
    <n v="118"/>
  </r>
  <r>
    <x v="2"/>
    <x v="0"/>
    <x v="23"/>
    <n v="154"/>
  </r>
  <r>
    <x v="2"/>
    <x v="0"/>
    <x v="31"/>
    <n v="12"/>
  </r>
  <r>
    <x v="2"/>
    <x v="0"/>
    <x v="5"/>
    <n v="2"/>
  </r>
  <r>
    <x v="2"/>
    <x v="0"/>
    <x v="30"/>
    <n v="12"/>
  </r>
  <r>
    <x v="2"/>
    <x v="1"/>
    <x v="3"/>
    <n v="1"/>
  </r>
  <r>
    <x v="0"/>
    <x v="0"/>
    <x v="41"/>
    <n v="175"/>
  </r>
  <r>
    <x v="0"/>
    <x v="0"/>
    <x v="42"/>
    <n v="25"/>
  </r>
  <r>
    <x v="0"/>
    <x v="0"/>
    <x v="43"/>
    <n v="16"/>
  </r>
  <r>
    <x v="0"/>
    <x v="0"/>
    <x v="44"/>
    <n v="1"/>
  </r>
  <r>
    <x v="1"/>
    <x v="0"/>
    <x v="16"/>
    <n v="106"/>
  </r>
  <r>
    <x v="1"/>
    <x v="0"/>
    <x v="45"/>
    <n v="41"/>
  </r>
  <r>
    <x v="1"/>
    <x v="0"/>
    <x v="46"/>
    <n v="7"/>
  </r>
  <r>
    <x v="1"/>
    <x v="0"/>
    <x v="22"/>
    <n v="118"/>
  </r>
  <r>
    <x v="1"/>
    <x v="0"/>
    <x v="17"/>
    <n v="185"/>
  </r>
  <r>
    <x v="1"/>
    <x v="0"/>
    <x v="42"/>
    <n v="22"/>
  </r>
  <r>
    <x v="1"/>
    <x v="0"/>
    <x v="43"/>
    <n v="10"/>
  </r>
  <r>
    <x v="1"/>
    <x v="0"/>
    <x v="31"/>
    <n v="10"/>
  </r>
  <r>
    <x v="1"/>
    <x v="1"/>
    <x v="19"/>
    <n v="1"/>
  </r>
  <r>
    <x v="2"/>
    <x v="0"/>
    <x v="38"/>
    <n v="92"/>
  </r>
  <r>
    <x v="2"/>
    <x v="0"/>
    <x v="16"/>
    <n v="124"/>
  </r>
  <r>
    <x v="2"/>
    <x v="0"/>
    <x v="6"/>
    <n v="1"/>
  </r>
  <r>
    <x v="2"/>
    <x v="0"/>
    <x v="47"/>
    <n v="1"/>
  </r>
  <r>
    <x v="2"/>
    <x v="0"/>
    <x v="45"/>
    <n v="44"/>
  </r>
  <r>
    <x v="2"/>
    <x v="0"/>
    <x v="48"/>
    <n v="27"/>
  </r>
  <r>
    <x v="2"/>
    <x v="0"/>
    <x v="22"/>
    <n v="126"/>
  </r>
  <r>
    <x v="2"/>
    <x v="0"/>
    <x v="49"/>
    <n v="1"/>
  </r>
  <r>
    <x v="2"/>
    <x v="0"/>
    <x v="17"/>
    <n v="202"/>
  </r>
  <r>
    <x v="2"/>
    <x v="0"/>
    <x v="50"/>
    <n v="7"/>
  </r>
  <r>
    <x v="2"/>
    <x v="0"/>
    <x v="51"/>
    <n v="11"/>
  </r>
  <r>
    <x v="2"/>
    <x v="1"/>
    <x v="32"/>
    <n v="4"/>
  </r>
  <r>
    <x v="0"/>
    <x v="0"/>
    <x v="52"/>
    <n v="1"/>
  </r>
  <r>
    <x v="0"/>
    <x v="0"/>
    <x v="8"/>
    <n v="6"/>
  </r>
  <r>
    <x v="0"/>
    <x v="0"/>
    <x v="9"/>
    <n v="14"/>
  </r>
  <r>
    <x v="0"/>
    <x v="0"/>
    <x v="10"/>
    <n v="5"/>
  </r>
  <r>
    <x v="0"/>
    <x v="0"/>
    <x v="12"/>
    <n v="15"/>
  </r>
  <r>
    <x v="0"/>
    <x v="0"/>
    <x v="13"/>
    <n v="12"/>
  </r>
  <r>
    <x v="0"/>
    <x v="0"/>
    <x v="14"/>
    <n v="11"/>
  </r>
  <r>
    <x v="0"/>
    <x v="0"/>
    <x v="53"/>
    <n v="40"/>
  </r>
  <r>
    <x v="0"/>
    <x v="0"/>
    <x v="15"/>
    <n v="1"/>
  </r>
  <r>
    <x v="0"/>
    <x v="1"/>
    <x v="38"/>
    <n v="1"/>
  </r>
  <r>
    <x v="0"/>
    <x v="1"/>
    <x v="16"/>
    <n v="2"/>
  </r>
  <r>
    <x v="0"/>
    <x v="1"/>
    <x v="45"/>
    <n v="1"/>
  </r>
  <r>
    <x v="0"/>
    <x v="1"/>
    <x v="17"/>
    <n v="3"/>
  </r>
  <r>
    <x v="0"/>
    <x v="1"/>
    <x v="41"/>
    <n v="1"/>
  </r>
  <r>
    <x v="0"/>
    <x v="1"/>
    <x v="26"/>
    <n v="1"/>
  </r>
  <r>
    <x v="1"/>
    <x v="0"/>
    <x v="20"/>
    <n v="8"/>
  </r>
  <r>
    <x v="1"/>
    <x v="0"/>
    <x v="0"/>
    <n v="636"/>
  </r>
  <r>
    <x v="1"/>
    <x v="0"/>
    <x v="2"/>
    <n v="45"/>
  </r>
  <r>
    <x v="1"/>
    <x v="0"/>
    <x v="3"/>
    <n v="36"/>
  </r>
  <r>
    <x v="1"/>
    <x v="0"/>
    <x v="4"/>
    <n v="16"/>
  </r>
  <r>
    <x v="2"/>
    <x v="0"/>
    <x v="7"/>
    <n v="6"/>
  </r>
  <r>
    <x v="2"/>
    <x v="0"/>
    <x v="28"/>
    <n v="1"/>
  </r>
  <r>
    <x v="2"/>
    <x v="0"/>
    <x v="8"/>
    <n v="6"/>
  </r>
  <r>
    <x v="2"/>
    <x v="0"/>
    <x v="10"/>
    <n v="8"/>
  </r>
  <r>
    <x v="2"/>
    <x v="0"/>
    <x v="11"/>
    <n v="1"/>
  </r>
  <r>
    <x v="2"/>
    <x v="1"/>
    <x v="16"/>
    <n v="1"/>
  </r>
  <r>
    <x v="2"/>
    <x v="1"/>
    <x v="43"/>
    <n v="2"/>
  </r>
  <r>
    <x v="0"/>
    <x v="0"/>
    <x v="54"/>
    <n v="4"/>
  </r>
  <r>
    <x v="0"/>
    <x v="0"/>
    <x v="55"/>
    <n v="3"/>
  </r>
  <r>
    <x v="0"/>
    <x v="0"/>
    <x v="27"/>
    <n v="14"/>
  </r>
  <r>
    <x v="0"/>
    <x v="0"/>
    <x v="28"/>
    <n v="9"/>
  </r>
  <r>
    <x v="0"/>
    <x v="0"/>
    <x v="11"/>
    <n v="2"/>
  </r>
  <r>
    <x v="0"/>
    <x v="0"/>
    <x v="47"/>
    <n v="1"/>
  </r>
  <r>
    <x v="0"/>
    <x v="0"/>
    <x v="29"/>
    <n v="15"/>
  </r>
  <r>
    <x v="0"/>
    <x v="0"/>
    <x v="56"/>
    <n v="1"/>
  </r>
  <r>
    <x v="0"/>
    <x v="0"/>
    <x v="57"/>
    <n v="26"/>
  </r>
  <r>
    <x v="0"/>
    <x v="0"/>
    <x v="49"/>
    <n v="1"/>
  </r>
  <r>
    <x v="0"/>
    <x v="0"/>
    <x v="50"/>
    <n v="8"/>
  </r>
  <r>
    <x v="0"/>
    <x v="0"/>
    <x v="51"/>
    <n v="12"/>
  </r>
  <r>
    <x v="0"/>
    <x v="1"/>
    <x v="30"/>
    <n v="1"/>
  </r>
  <r>
    <x v="1"/>
    <x v="0"/>
    <x v="18"/>
    <n v="72"/>
  </r>
  <r>
    <x v="1"/>
    <x v="0"/>
    <x v="6"/>
    <n v="7"/>
  </r>
  <r>
    <x v="1"/>
    <x v="0"/>
    <x v="1"/>
    <n v="88"/>
  </r>
  <r>
    <x v="1"/>
    <x v="0"/>
    <x v="35"/>
    <n v="4"/>
  </r>
  <r>
    <x v="1"/>
    <x v="1"/>
    <x v="0"/>
    <n v="3"/>
  </r>
  <r>
    <x v="1"/>
    <x v="1"/>
    <x v="32"/>
    <n v="7"/>
  </r>
  <r>
    <x v="2"/>
    <x v="0"/>
    <x v="54"/>
    <n v="7"/>
  </r>
  <r>
    <x v="2"/>
    <x v="0"/>
    <x v="55"/>
    <n v="8"/>
  </r>
  <r>
    <x v="2"/>
    <x v="0"/>
    <x v="27"/>
    <n v="9"/>
  </r>
  <r>
    <x v="2"/>
    <x v="0"/>
    <x v="9"/>
    <n v="6"/>
  </r>
  <r>
    <x v="2"/>
    <x v="0"/>
    <x v="29"/>
    <n v="5"/>
  </r>
  <r>
    <x v="2"/>
    <x v="0"/>
    <x v="46"/>
    <n v="8"/>
  </r>
  <r>
    <x v="2"/>
    <x v="0"/>
    <x v="13"/>
    <n v="4"/>
  </r>
  <r>
    <x v="2"/>
    <x v="0"/>
    <x v="57"/>
    <n v="19"/>
  </r>
  <r>
    <x v="2"/>
    <x v="0"/>
    <x v="53"/>
    <n v="35"/>
  </r>
  <r>
    <x v="2"/>
    <x v="1"/>
    <x v="13"/>
    <n v="1"/>
  </r>
  <r>
    <x v="0"/>
    <x v="0"/>
    <x v="18"/>
    <n v="94"/>
  </r>
  <r>
    <x v="0"/>
    <x v="0"/>
    <x v="7"/>
    <n v="5"/>
  </r>
  <r>
    <x v="0"/>
    <x v="0"/>
    <x v="16"/>
    <n v="139"/>
  </r>
  <r>
    <x v="0"/>
    <x v="0"/>
    <x v="6"/>
    <n v="11"/>
  </r>
  <r>
    <x v="0"/>
    <x v="0"/>
    <x v="32"/>
    <n v="291"/>
  </r>
  <r>
    <x v="0"/>
    <x v="0"/>
    <x v="35"/>
    <n v="7"/>
  </r>
  <r>
    <x v="0"/>
    <x v="0"/>
    <x v="36"/>
    <n v="102"/>
  </r>
  <r>
    <x v="0"/>
    <x v="0"/>
    <x v="37"/>
    <n v="74"/>
  </r>
  <r>
    <x v="1"/>
    <x v="0"/>
    <x v="54"/>
    <n v="6"/>
  </r>
  <r>
    <x v="1"/>
    <x v="0"/>
    <x v="55"/>
    <n v="4"/>
  </r>
  <r>
    <x v="1"/>
    <x v="0"/>
    <x v="39"/>
    <n v="51"/>
  </r>
  <r>
    <x v="1"/>
    <x v="0"/>
    <x v="40"/>
    <n v="3"/>
  </r>
  <r>
    <x v="1"/>
    <x v="0"/>
    <x v="56"/>
    <n v="1"/>
  </r>
  <r>
    <x v="1"/>
    <x v="0"/>
    <x v="57"/>
    <n v="19"/>
  </r>
  <r>
    <x v="1"/>
    <x v="0"/>
    <x v="49"/>
    <n v="1"/>
  </r>
  <r>
    <x v="1"/>
    <x v="0"/>
    <x v="23"/>
    <n v="147"/>
  </r>
  <r>
    <x v="1"/>
    <x v="0"/>
    <x v="53"/>
    <n v="26"/>
  </r>
  <r>
    <x v="1"/>
    <x v="0"/>
    <x v="5"/>
    <n v="3"/>
  </r>
  <r>
    <x v="1"/>
    <x v="1"/>
    <x v="54"/>
    <n v="2"/>
  </r>
  <r>
    <x v="1"/>
    <x v="1"/>
    <x v="39"/>
    <n v="1"/>
  </r>
  <r>
    <x v="2"/>
    <x v="0"/>
    <x v="24"/>
    <n v="2"/>
  </r>
  <r>
    <x v="2"/>
    <x v="0"/>
    <x v="12"/>
    <n v="18"/>
  </r>
  <r>
    <x v="2"/>
    <x v="0"/>
    <x v="14"/>
    <n v="3"/>
  </r>
  <r>
    <x v="2"/>
    <x v="0"/>
    <x v="1"/>
    <n v="99"/>
  </r>
  <r>
    <x v="2"/>
    <x v="0"/>
    <x v="15"/>
    <n v="2"/>
  </r>
  <r>
    <x v="2"/>
    <x v="1"/>
    <x v="14"/>
    <n v="1"/>
  </r>
  <r>
    <x v="2"/>
    <x v="1"/>
    <x v="1"/>
    <n v="3"/>
  </r>
  <r>
    <x v="0"/>
    <x v="0"/>
    <x v="38"/>
    <n v="101"/>
  </r>
  <r>
    <x v="0"/>
    <x v="0"/>
    <x v="45"/>
    <n v="41"/>
  </r>
  <r>
    <x v="0"/>
    <x v="0"/>
    <x v="48"/>
    <n v="40"/>
  </r>
  <r>
    <x v="0"/>
    <x v="0"/>
    <x v="46"/>
    <n v="10"/>
  </r>
  <r>
    <x v="0"/>
    <x v="0"/>
    <x v="22"/>
    <n v="161"/>
  </r>
  <r>
    <x v="0"/>
    <x v="0"/>
    <x v="17"/>
    <n v="230"/>
  </r>
  <r>
    <x v="0"/>
    <x v="0"/>
    <x v="33"/>
    <n v="9"/>
  </r>
  <r>
    <x v="0"/>
    <x v="0"/>
    <x v="34"/>
    <n v="6"/>
  </r>
  <r>
    <x v="0"/>
    <x v="0"/>
    <x v="31"/>
    <n v="12"/>
  </r>
  <r>
    <x v="0"/>
    <x v="1"/>
    <x v="18"/>
    <n v="1"/>
  </r>
  <r>
    <x v="0"/>
    <x v="1"/>
    <x v="0"/>
    <n v="3"/>
  </r>
  <r>
    <x v="1"/>
    <x v="0"/>
    <x v="38"/>
    <n v="92"/>
  </r>
  <r>
    <x v="1"/>
    <x v="0"/>
    <x v="48"/>
    <n v="21"/>
  </r>
  <r>
    <x v="1"/>
    <x v="0"/>
    <x v="41"/>
    <n v="111"/>
  </r>
  <r>
    <x v="1"/>
    <x v="0"/>
    <x v="33"/>
    <n v="10"/>
  </r>
  <r>
    <x v="1"/>
    <x v="0"/>
    <x v="50"/>
    <n v="8"/>
  </r>
  <r>
    <x v="1"/>
    <x v="0"/>
    <x v="26"/>
    <n v="53"/>
  </r>
  <r>
    <x v="1"/>
    <x v="0"/>
    <x v="51"/>
    <n v="8"/>
  </r>
  <r>
    <x v="2"/>
    <x v="0"/>
    <x v="42"/>
    <n v="24"/>
  </r>
  <r>
    <x v="2"/>
    <x v="0"/>
    <x v="25"/>
    <n v="30"/>
  </r>
  <r>
    <x v="2"/>
    <x v="0"/>
    <x v="43"/>
    <n v="11"/>
  </r>
  <r>
    <x v="2"/>
    <x v="0"/>
    <x v="26"/>
    <n v="4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0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8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05D28DE-95B2-423A-B0B9-8B778ACB593B}" name="PivotTable1" cacheId="103" applyNumberFormats="0" applyBorderFormats="0" applyFontFormats="0" applyPatternFormats="0" applyAlignmentFormats="0" applyWidthHeightFormats="1" dataCaption="Values" grandTotalCaption="Total" missingCaption="0" updatedVersion="8" minRefreshableVersion="3" colGrandTotals="0" itemPrintTitles="1" createdVersion="6" indent="0" outline="1" outlineData="1" multipleFieldFilters="0" rowHeaderCaption="Primary Crash Factor**" colHeaderCaption=" " fieldListSortAscending="1">
  <location ref="A3:K29" firstHeaderRow="1" firstDataRow="3" firstDataCol="1"/>
  <pivotFields count="4">
    <pivotField axis="axisCol" showAll="0" sortType="ascending" defaultSubtotal="0">
      <items count="5">
        <item x="0"/>
        <item x="1"/>
        <item x="2"/>
        <item x="3"/>
        <item x="4"/>
      </items>
    </pivotField>
    <pivotField axis="axisCol" subtotalTop="0" showAll="0" defaultSubtotal="0">
      <items count="2">
        <item x="0"/>
        <item x="1"/>
      </items>
    </pivotField>
    <pivotField axis="axisRow" subtotalTop="0" showAll="0" defaultSubtotal="0">
      <items count="23">
        <item x="12"/>
        <item x="0"/>
        <item x="1"/>
        <item x="11"/>
        <item x="5"/>
        <item x="8"/>
        <item x="20"/>
        <item x="16"/>
        <item x="10"/>
        <item x="4"/>
        <item x="7"/>
        <item x="18"/>
        <item x="6"/>
        <item x="13"/>
        <item x="9"/>
        <item x="17"/>
        <item x="19"/>
        <item x="14"/>
        <item x="2"/>
        <item x="22"/>
        <item n="Fell Asleep***" x="21"/>
        <item x="15"/>
        <item n="Not stated*" x="3"/>
      </items>
    </pivotField>
    <pivotField dataField="1" showAll="0" defaultSubtotal="0"/>
  </pivotFields>
  <rowFields count="1">
    <field x="2"/>
  </rowFields>
  <rowItems count="2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 t="grand">
      <x/>
    </i>
  </rowItems>
  <colFields count="2">
    <field x="0"/>
    <field x="1"/>
  </colFields>
  <colItems count="10">
    <i>
      <x/>
      <x/>
    </i>
    <i r="1">
      <x v="1"/>
    </i>
    <i>
      <x v="1"/>
      <x/>
    </i>
    <i r="1">
      <x v="1"/>
    </i>
    <i>
      <x v="2"/>
      <x/>
    </i>
    <i r="1">
      <x v="1"/>
    </i>
    <i>
      <x v="3"/>
      <x/>
    </i>
    <i r="1">
      <x v="1"/>
    </i>
    <i>
      <x v="4"/>
      <x/>
    </i>
    <i r="1">
      <x v="1"/>
    </i>
  </colItems>
  <dataFields count="1">
    <dataField name="  " fld="3" baseField="1" baseItem="3" numFmtId="3"/>
  </dataFields>
  <formats count="63">
    <format dxfId="614">
      <pivotArea type="all" dataOnly="0" outline="0" fieldPosition="0"/>
    </format>
    <format dxfId="613">
      <pivotArea outline="0" collapsedLevelsAreSubtotals="1" fieldPosition="0"/>
    </format>
    <format dxfId="612">
      <pivotArea type="origin" dataOnly="0" labelOnly="1" outline="0" fieldPosition="0"/>
    </format>
    <format dxfId="611">
      <pivotArea type="topRight" dataOnly="0" labelOnly="1" outline="0" fieldPosition="0"/>
    </format>
    <format dxfId="610">
      <pivotArea field="0" type="button" dataOnly="0" labelOnly="1" outline="0" axis="axisCol" fieldPosition="0"/>
    </format>
    <format dxfId="609">
      <pivotArea dataOnly="0" labelOnly="1" fieldPosition="0">
        <references count="1">
          <reference field="0" count="0"/>
        </references>
      </pivotArea>
    </format>
    <format dxfId="608">
      <pivotArea dataOnly="0" labelOnly="1" grandRow="1" outline="0" fieldPosition="0"/>
    </format>
    <format dxfId="607">
      <pivotArea dataOnly="0" labelOnly="1" grandCol="1" outline="0" fieldPosition="0"/>
    </format>
    <format dxfId="606">
      <pivotArea type="all" dataOnly="0" outline="0" fieldPosition="0"/>
    </format>
    <format dxfId="605">
      <pivotArea outline="0" collapsedLevelsAreSubtotals="1" fieldPosition="0"/>
    </format>
    <format dxfId="604">
      <pivotArea type="origin" dataOnly="0" labelOnly="1" outline="0" fieldPosition="0"/>
    </format>
    <format dxfId="603">
      <pivotArea type="topRight" dataOnly="0" labelOnly="1" outline="0" fieldPosition="0"/>
    </format>
    <format dxfId="602">
      <pivotArea field="0" type="button" dataOnly="0" labelOnly="1" outline="0" axis="axisCol" fieldPosition="0"/>
    </format>
    <format dxfId="601">
      <pivotArea dataOnly="0" labelOnly="1" fieldPosition="0">
        <references count="1">
          <reference field="0" count="0"/>
        </references>
      </pivotArea>
    </format>
    <format dxfId="600">
      <pivotArea dataOnly="0" labelOnly="1" grandRow="1" outline="0" fieldPosition="0"/>
    </format>
    <format dxfId="599">
      <pivotArea dataOnly="0" labelOnly="1" grandCol="1" outline="0" fieldPosition="0"/>
    </format>
    <format dxfId="598">
      <pivotArea outline="0" fieldPosition="0">
        <references count="1">
          <reference field="4294967294" count="1">
            <x v="0"/>
          </reference>
        </references>
      </pivotArea>
    </format>
    <format dxfId="597">
      <pivotArea dataOnly="0" labelOnly="1" grandRow="1" outline="0" fieldPosition="0"/>
    </format>
    <format dxfId="596">
      <pivotArea dataOnly="0" labelOnly="1" fieldPosition="0">
        <references count="1">
          <reference field="2" count="1">
            <x v="0"/>
          </reference>
        </references>
      </pivotArea>
    </format>
    <format dxfId="595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594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593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592">
      <pivotArea dataOnly="0" labelOnly="1" fieldPosition="0">
        <references count="1">
          <reference field="0" count="1">
            <x v="0"/>
          </reference>
        </references>
      </pivotArea>
    </format>
    <format dxfId="591">
      <pivotArea dataOnly="0" labelOnly="1" fieldPosition="0">
        <references count="1">
          <reference field="0" count="1">
            <x v="1"/>
          </reference>
        </references>
      </pivotArea>
    </format>
    <format dxfId="590">
      <pivotArea dataOnly="0" labelOnly="1" fieldPosition="0">
        <references count="1">
          <reference field="0" count="1">
            <x v="2"/>
          </reference>
        </references>
      </pivotArea>
    </format>
    <format dxfId="589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588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587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586">
      <pivotArea grandRow="1" outline="0" collapsedLevelsAreSubtotals="1" fieldPosition="0"/>
    </format>
    <format dxfId="585">
      <pivotArea field="0" type="button" dataOnly="0" labelOnly="1" outline="0" axis="axisCol" fieldPosition="0"/>
    </format>
    <format dxfId="584">
      <pivotArea field="1" type="button" dataOnly="0" labelOnly="1" outline="0" axis="axisCol" fieldPosition="1"/>
    </format>
    <format dxfId="583">
      <pivotArea type="topRight" dataOnly="0" labelOnly="1" outline="0" fieldPosition="0"/>
    </format>
    <format dxfId="582">
      <pivotArea dataOnly="0" labelOnly="1" fieldPosition="0">
        <references count="1">
          <reference field="0" count="0"/>
        </references>
      </pivotArea>
    </format>
    <format dxfId="581">
      <pivotArea field="2" type="button" dataOnly="0" labelOnly="1" outline="0" axis="axisRow" fieldPosition="0"/>
    </format>
    <format dxfId="580">
      <pivotArea field="0" type="button" dataOnly="0" labelOnly="1" outline="0" axis="axisCol" fieldPosition="0"/>
    </format>
    <format dxfId="579">
      <pivotArea type="all" dataOnly="0" outline="0" fieldPosition="0"/>
    </format>
    <format dxfId="578">
      <pivotArea outline="0" collapsedLevelsAreSubtotals="1" fieldPosition="0"/>
    </format>
    <format dxfId="577">
      <pivotArea type="origin" dataOnly="0" labelOnly="1" outline="0" fieldPosition="0"/>
    </format>
    <format dxfId="576">
      <pivotArea field="0" type="button" dataOnly="0" labelOnly="1" outline="0" axis="axisCol" fieldPosition="0"/>
    </format>
    <format dxfId="575">
      <pivotArea field="1" type="button" dataOnly="0" labelOnly="1" outline="0" axis="axisCol" fieldPosition="1"/>
    </format>
    <format dxfId="574">
      <pivotArea type="topRight" dataOnly="0" labelOnly="1" outline="0" fieldPosition="0"/>
    </format>
    <format dxfId="573">
      <pivotArea field="2" type="button" dataOnly="0" labelOnly="1" outline="0" axis="axisRow" fieldPosition="0"/>
    </format>
    <format dxfId="572">
      <pivotArea dataOnly="0" labelOnly="1" fieldPosition="0">
        <references count="1">
          <reference field="2" count="0"/>
        </references>
      </pivotArea>
    </format>
    <format dxfId="571">
      <pivotArea dataOnly="0" labelOnly="1" grandRow="1" outline="0" fieldPosition="0"/>
    </format>
    <format dxfId="570">
      <pivotArea dataOnly="0" labelOnly="1" fieldPosition="0">
        <references count="1">
          <reference field="0" count="0"/>
        </references>
      </pivotArea>
    </format>
    <format dxfId="569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568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567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566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565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564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563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562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561">
      <pivotArea outline="0" collapsedLevelsAreSubtotals="1" fieldPosition="0">
        <references count="2">
          <reference field="0" count="4" selected="0">
            <x v="0"/>
            <x v="1"/>
            <x v="2"/>
            <x v="3"/>
          </reference>
          <reference field="1" count="0" selected="0"/>
        </references>
      </pivotArea>
    </format>
    <format dxfId="560">
      <pivotArea field="0" type="button" dataOnly="0" labelOnly="1" outline="0" axis="axisCol" fieldPosition="0"/>
    </format>
    <format dxfId="559">
      <pivotArea field="1" type="button" dataOnly="0" labelOnly="1" outline="0" axis="axisCol" fieldPosition="1"/>
    </format>
    <format dxfId="558">
      <pivotArea type="topRight" dataOnly="0" labelOnly="1" outline="0" offset="A1:F1" fieldPosition="0"/>
    </format>
    <format dxfId="557">
      <pivotArea dataOnly="0" labelOnly="1" fieldPosition="0">
        <references count="1">
          <reference field="0" count="4">
            <x v="0"/>
            <x v="1"/>
            <x v="2"/>
            <x v="3"/>
          </reference>
        </references>
      </pivotArea>
    </format>
    <format dxfId="556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555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554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  <format dxfId="553">
      <pivotArea dataOnly="0" labelOnly="1" fieldPosition="0">
        <references count="2">
          <reference field="0" count="1" selected="0">
            <x v="3"/>
          </reference>
          <reference field="1" count="0"/>
        </references>
      </pivotArea>
    </format>
    <format dxfId="552">
      <pivotArea dataOnly="0" labelOnly="1" fieldPosition="0">
        <references count="2">
          <reference field="0" count="1" selected="0">
            <x v="4"/>
          </reference>
          <reference field="1" count="0"/>
        </references>
      </pivotArea>
    </format>
  </formats>
  <pivotTableStyleInfo name="June2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52A07B-9E63-47A7-92D4-725BEE74D487}" name="PivotTable1" cacheId="100" applyNumberFormats="0" applyBorderFormats="0" applyFontFormats="0" applyPatternFormats="0" applyAlignmentFormats="0" applyWidthHeightFormats="1" dataCaption=" " grandTotalCaption="Total" missingCaption="0" updatedVersion="8" minRefreshableVersion="3" colGrandTotals="0" itemPrintTitles="1" createdVersion="6" indent="0" compact="0" compactData="0" multipleFieldFilters="0" chartFormat="4" rowHeaderCaption="MONTH" colHeaderCaption="YEAR" fieldListSortAscending="1">
  <location ref="A3:K29" firstHeaderRow="1" firstDataRow="3" firstDataCol="1"/>
  <pivotFields count="4">
    <pivotField name="  " axis="axisCol" compact="0" outline="0" showAll="0" sortType="ascending">
      <items count="6">
        <item x="1"/>
        <item x="4"/>
        <item x="3"/>
        <item x="2"/>
        <item x="0"/>
        <item t="default"/>
      </items>
    </pivotField>
    <pivotField name="Primary Crash Factor**" axis="axisRow" compact="0" outline="0" showAll="0">
      <items count="24">
        <item x="12"/>
        <item x="13"/>
        <item x="11"/>
        <item x="2"/>
        <item x="19"/>
        <item x="14"/>
        <item x="21"/>
        <item x="4"/>
        <item x="16"/>
        <item x="8"/>
        <item x="9"/>
        <item x="10"/>
        <item x="3"/>
        <item x="20"/>
        <item x="0"/>
        <item x="5"/>
        <item x="17"/>
        <item x="7"/>
        <item x="15"/>
        <item x="6"/>
        <item n="Fell Asleep***" x="1"/>
        <item x="18"/>
        <item n="Not stated*" x="22"/>
        <item t="default"/>
      </items>
    </pivotField>
    <pivotField dataField="1" compact="0" outline="0" showAll="0"/>
    <pivotField dataField="1" compact="0" outline="0" showAll="0"/>
  </pivotFields>
  <rowFields count="1">
    <field x="1"/>
  </rowFields>
  <rowItems count="2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 t="grand">
      <x/>
    </i>
  </rowItems>
  <colFields count="2">
    <field x="0"/>
    <field x="-2"/>
  </colFields>
  <colItems count="10">
    <i>
      <x/>
      <x/>
    </i>
    <i r="1" i="1">
      <x v="1"/>
    </i>
    <i>
      <x v="1"/>
      <x/>
    </i>
    <i r="1" i="1">
      <x v="1"/>
    </i>
    <i>
      <x v="2"/>
      <x/>
    </i>
    <i r="1" i="1">
      <x v="1"/>
    </i>
    <i>
      <x v="3"/>
      <x/>
    </i>
    <i r="1" i="1">
      <x v="1"/>
    </i>
    <i>
      <x v="4"/>
      <x/>
    </i>
    <i r="1" i="1">
      <x v="1"/>
    </i>
  </colItems>
  <dataFields count="2">
    <dataField name="Killed " fld="2" baseField="1" baseItem="0" numFmtId="3"/>
    <dataField name="Injured " fld="3" baseField="1" baseItem="0" numFmtId="3"/>
  </dataFields>
  <formats count="31">
    <format dxfId="551">
      <pivotArea type="all" dataOnly="0" outline="0" fieldPosition="0"/>
    </format>
    <format dxfId="550">
      <pivotArea outline="0" collapsedLevelsAreSubtotals="1" fieldPosition="0"/>
    </format>
    <format dxfId="549">
      <pivotArea type="origin" dataOnly="0" labelOnly="1" outline="0" fieldPosition="0"/>
    </format>
    <format dxfId="548">
      <pivotArea type="topRight" dataOnly="0" labelOnly="1" outline="0" fieldPosition="0"/>
    </format>
    <format dxfId="547">
      <pivotArea dataOnly="0" labelOnly="1" grandRow="1" outline="0" fieldPosition="0"/>
    </format>
    <format dxfId="546">
      <pivotArea type="all" dataOnly="0" outline="0" fieldPosition="0"/>
    </format>
    <format dxfId="545">
      <pivotArea outline="0" collapsedLevelsAreSubtotals="1" fieldPosition="0"/>
    </format>
    <format dxfId="544">
      <pivotArea type="origin" dataOnly="0" labelOnly="1" outline="0" fieldPosition="0"/>
    </format>
    <format dxfId="543">
      <pivotArea type="topRight" dataOnly="0" labelOnly="1" outline="0" fieldPosition="0"/>
    </format>
    <format dxfId="542">
      <pivotArea dataOnly="0" labelOnly="1" grandRow="1" outline="0" fieldPosition="0"/>
    </format>
    <format dxfId="541">
      <pivotArea dataOnly="0" labelOnly="1" grandRow="1" outline="0" fieldPosition="0"/>
    </format>
    <format dxfId="540">
      <pivotArea field="0" type="button" dataOnly="0" labelOnly="1" outline="0" axis="axisCol" fieldPosition="0"/>
    </format>
    <format dxfId="539">
      <pivotArea outline="0" fieldPosition="0">
        <references count="1">
          <reference field="4294967294" count="1">
            <x v="1"/>
          </reference>
        </references>
      </pivotArea>
    </format>
    <format dxfId="538">
      <pivotArea outline="0" fieldPosition="0">
        <references count="1">
          <reference field="4294967294" count="1">
            <x v="0"/>
          </reference>
        </references>
      </pivotArea>
    </format>
    <format dxfId="537">
      <pivotArea dataOnly="0" labelOnly="1" outline="0" fieldPosition="0">
        <references count="1">
          <reference field="1" count="1">
            <x v="0"/>
          </reference>
        </references>
      </pivotArea>
    </format>
    <format dxfId="536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0"/>
          </reference>
        </references>
      </pivotArea>
    </format>
    <format dxfId="535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1"/>
          </reference>
        </references>
      </pivotArea>
    </format>
    <format dxfId="534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2"/>
          </reference>
        </references>
      </pivotArea>
    </format>
    <format dxfId="533">
      <pivotArea field="-2" type="button" dataOnly="0" labelOnly="1" outline="0" axis="axisCol" fieldPosition="1"/>
    </format>
    <format dxfId="532">
      <pivotArea type="topRight" dataOnly="0" labelOnly="1" outline="0" fieldPosition="0"/>
    </format>
    <format dxfId="531">
      <pivotArea dataOnly="0" labelOnly="1" outline="0" fieldPosition="0">
        <references count="1">
          <reference field="0" count="0"/>
        </references>
      </pivotArea>
    </format>
    <format dxfId="530">
      <pivotArea field="0" type="button" dataOnly="0" labelOnly="1" outline="0" axis="axisCol" fieldPosition="0"/>
    </format>
    <format dxfId="529">
      <pivotArea field="0" type="button" dataOnly="0" labelOnly="1" outline="0" axis="axisCol" fieldPosition="0"/>
    </format>
    <format dxfId="528">
      <pivotArea grandRow="1" outline="0" collapsedLevelsAreSubtotals="1" fieldPosition="0"/>
    </format>
    <format dxfId="527">
      <pivotArea field="1" type="button" dataOnly="0" labelOnly="1" outline="0" axis="axisRow" fieldPosition="0"/>
    </format>
    <format dxfId="526">
      <pivotArea field="0" type="button" dataOnly="0" labelOnly="1" outline="0" axis="axisCol" fieldPosition="0"/>
    </format>
    <format dxfId="525">
      <pivotArea field="-2" type="button" dataOnly="0" labelOnly="1" outline="0" axis="axisCol" fieldPosition="1"/>
    </format>
    <format dxfId="524">
      <pivotArea type="topRight" dataOnly="0" labelOnly="1" outline="0" fieldPosition="0"/>
    </format>
    <format dxfId="523">
      <pivotArea dataOnly="0" labelOnly="1" outline="0" fieldPosition="0">
        <references count="1">
          <reference field="0" count="0"/>
        </references>
      </pivotArea>
    </format>
    <format dxfId="522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3"/>
          </reference>
        </references>
      </pivotArea>
    </format>
    <format dxfId="521">
      <pivotArea dataOnly="0" labelOnly="1" outline="0" fieldPosition="0">
        <references count="2">
          <reference field="4294967294" count="2">
            <x v="0"/>
            <x v="1"/>
          </reference>
          <reference field="0" count="1" selected="0">
            <x v="4"/>
          </reference>
        </references>
      </pivotArea>
    </format>
  </formats>
  <pivotTableStyleInfo name="Yanyong3" showRowHeaders="0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3324F7-B087-4081-B90A-C63D618C46AD}" name="PivotTable1" cacheId="101" dataOnRows="1" applyNumberFormats="0" applyBorderFormats="0" applyFontFormats="0" applyPatternFormats="0" applyAlignmentFormats="0" applyWidthHeightFormats="1" dataCaption=" " grandTotalCaption="Total" missingCaption="0" updatedVersion="8" minRefreshableVersion="3" itemPrintTitles="1" createdVersion="6" indent="0" outline="1" outlineData="1" multipleFieldFilters="0" colHeaderCaption=" " fieldListSortAscending="1">
  <location ref="A3:K8" firstHeaderRow="1" firstDataRow="2" firstDataCol="1"/>
  <pivotFields count="5">
    <pivotField axis="axisCol" showAll="0">
      <items count="10">
        <item x="2"/>
        <item x="8"/>
        <item x="7"/>
        <item x="1"/>
        <item x="3"/>
        <item x="6"/>
        <item x="0"/>
        <item x="5"/>
        <item x="4"/>
        <item t="default"/>
      </items>
    </pivotField>
    <pivotField dataField="1" showAll="0"/>
    <pivotField dataField="1" showAll="0"/>
    <pivotField dataField="1" showAll="0"/>
    <pivotField dataField="1" showAll="0"/>
  </pivotFields>
  <rowFields count="1">
    <field x="-2"/>
  </rowFields>
  <rowItems count="4">
    <i>
      <x/>
    </i>
    <i i="1">
      <x v="1"/>
    </i>
    <i i="2">
      <x v="2"/>
    </i>
    <i i="3">
      <x v="3"/>
    </i>
  </rowItems>
  <colFields count="1">
    <field x="0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colItems>
  <dataFields count="4">
    <dataField name="Fatal Crashes" fld="1" baseField="0" baseItem="2" numFmtId="3"/>
    <dataField name="Injury Crashes" fld="2" baseField="0" baseItem="2" numFmtId="3"/>
    <dataField name="Killed Victims" fld="3" baseField="0" baseItem="2" numFmtId="3"/>
    <dataField name="Injured Victims" fld="4" baseField="0" baseItem="0" numFmtId="3"/>
  </dataFields>
  <formats count="39">
    <format dxfId="520">
      <pivotArea type="all" dataOnly="0" outline="0" fieldPosition="0"/>
    </format>
    <format dxfId="519">
      <pivotArea outline="0" collapsedLevelsAreSubtotals="1" fieldPosition="0"/>
    </format>
    <format dxfId="518">
      <pivotArea type="origin" dataOnly="0" labelOnly="1" outline="0" fieldPosition="0"/>
    </format>
    <format dxfId="517">
      <pivotArea field="0" type="button" dataOnly="0" labelOnly="1" outline="0" axis="axisCol" fieldPosition="0"/>
    </format>
    <format dxfId="516">
      <pivotArea type="topRight" dataOnly="0" labelOnly="1" outline="0" fieldPosition="0"/>
    </format>
    <format dxfId="515">
      <pivotArea field="-2" type="button" dataOnly="0" labelOnly="1" outline="0" axis="axisRow" fieldPosition="0"/>
    </format>
    <format dxfId="514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513">
      <pivotArea dataOnly="0" labelOnly="1" fieldPosition="0">
        <references count="1">
          <reference field="0" count="0"/>
        </references>
      </pivotArea>
    </format>
    <format dxfId="512">
      <pivotArea dataOnly="0" labelOnly="1" grandCol="1" outline="0" fieldPosition="0"/>
    </format>
    <format dxfId="511">
      <pivotArea type="all" dataOnly="0" outline="0" fieldPosition="0"/>
    </format>
    <format dxfId="510">
      <pivotArea outline="0" collapsedLevelsAreSubtotals="1" fieldPosition="0"/>
    </format>
    <format dxfId="509">
      <pivotArea type="origin" dataOnly="0" labelOnly="1" outline="0" fieldPosition="0"/>
    </format>
    <format dxfId="508">
      <pivotArea field="0" type="button" dataOnly="0" labelOnly="1" outline="0" axis="axisCol" fieldPosition="0"/>
    </format>
    <format dxfId="507">
      <pivotArea type="topRight" dataOnly="0" labelOnly="1" outline="0" fieldPosition="0"/>
    </format>
    <format dxfId="506">
      <pivotArea field="-2" type="button" dataOnly="0" labelOnly="1" outline="0" axis="axisRow" fieldPosition="0"/>
    </format>
    <format dxfId="505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504">
      <pivotArea dataOnly="0" labelOnly="1" fieldPosition="0">
        <references count="1">
          <reference field="0" count="0"/>
        </references>
      </pivotArea>
    </format>
    <format dxfId="503">
      <pivotArea dataOnly="0" labelOnly="1" grandCol="1" outline="0" fieldPosition="0"/>
    </format>
    <format dxfId="502">
      <pivotArea type="all" dataOnly="0" outline="0" fieldPosition="0"/>
    </format>
    <format dxfId="501">
      <pivotArea outline="0" collapsedLevelsAreSubtotals="1" fieldPosition="0"/>
    </format>
    <format dxfId="500">
      <pivotArea type="origin" dataOnly="0" labelOnly="1" outline="0" fieldPosition="0"/>
    </format>
    <format dxfId="499">
      <pivotArea field="0" type="button" dataOnly="0" labelOnly="1" outline="0" axis="axisCol" fieldPosition="0"/>
    </format>
    <format dxfId="498">
      <pivotArea type="topRight" dataOnly="0" labelOnly="1" outline="0" fieldPosition="0"/>
    </format>
    <format dxfId="497">
      <pivotArea field="-2" type="button" dataOnly="0" labelOnly="1" outline="0" axis="axisRow" fieldPosition="0"/>
    </format>
    <format dxfId="496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495">
      <pivotArea dataOnly="0" labelOnly="1" fieldPosition="0">
        <references count="1">
          <reference field="0" count="0"/>
        </references>
      </pivotArea>
    </format>
    <format dxfId="494">
      <pivotArea dataOnly="0" labelOnly="1" grandCol="1" outline="0" fieldPosition="0"/>
    </format>
    <format dxfId="493">
      <pivotArea dataOnly="0" labelOnly="1" fieldPosition="0">
        <references count="1">
          <reference field="0" count="0"/>
        </references>
      </pivotArea>
    </format>
    <format dxfId="492">
      <pivotArea dataOnly="0" labelOnly="1" grandCol="1" outline="0" fieldPosition="0"/>
    </format>
    <format dxfId="491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490">
      <pivotArea outline="0" fieldPosition="0">
        <references count="1">
          <reference field="4294967294" count="1">
            <x v="0"/>
          </reference>
        </references>
      </pivotArea>
    </format>
    <format dxfId="489">
      <pivotArea outline="0" fieldPosition="0">
        <references count="1">
          <reference field="4294967294" count="1">
            <x v="2"/>
          </reference>
        </references>
      </pivotArea>
    </format>
    <format dxfId="488">
      <pivotArea outline="0" fieldPosition="0">
        <references count="1">
          <reference field="4294967294" count="1">
            <x v="1"/>
          </reference>
        </references>
      </pivotArea>
    </format>
    <format dxfId="487">
      <pivotArea field="0" type="button" dataOnly="0" labelOnly="1" outline="0" axis="axisCol" fieldPosition="0"/>
    </format>
    <format dxfId="486">
      <pivotArea field="0" type="button" dataOnly="0" labelOnly="1" outline="0" axis="axisCol" fieldPosition="0"/>
    </format>
    <format dxfId="485">
      <pivotArea dataOnly="0" labelOnly="1" grandCol="1" outline="0" fieldPosition="0"/>
    </format>
    <format dxfId="484">
      <pivotArea dataOnly="0" labelOnly="1" fieldPosition="0">
        <references count="1">
          <reference field="0" count="0"/>
        </references>
      </pivotArea>
    </format>
    <format dxfId="483">
      <pivotArea outline="0" fieldPosition="0">
        <references count="1">
          <reference field="4294967294" count="1">
            <x v="3"/>
          </reference>
        </references>
      </pivotArea>
    </format>
    <format dxfId="482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Yanyong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63ADF8-C989-4AE3-88BF-D1A51C655CAC}" name="PivotTable1" cacheId="116" applyNumberFormats="0" applyBorderFormats="0" applyFontFormats="0" applyPatternFormats="0" applyAlignmentFormats="0" applyWidthHeightFormats="1" dataCaption="Values" grandTotalCaption="Total" missingCaption="0" updatedVersion="8" minRefreshableVersion="3" colGrandTotals="0" itemPrintTitles="1" createdVersion="6" indent="0" outline="1" outlineData="1" multipleFieldFilters="0" rowHeaderCaption="County*" colHeaderCaption=" " fieldListSortAscending="1">
  <location ref="A3:G64" firstHeaderRow="1" firstDataRow="3" firstDataCol="1"/>
  <pivotFields count="4">
    <pivotField axis="axisCol" showAll="0" defaultSubtotal="0">
      <items count="3">
        <item n="2019**" x="0"/>
        <item n="2020**" x="1"/>
        <item n="2021**" x="2"/>
      </items>
    </pivotField>
    <pivotField axis="axisCol" showAll="0" defaultSubtotal="0">
      <items count="2">
        <item x="1"/>
        <item x="0"/>
      </items>
    </pivotField>
    <pivotField axis="axisRow" showAll="0" sortType="ascending" defaultSubtotal="0">
      <items count="58">
        <item x="18"/>
        <item x="52"/>
        <item x="54"/>
        <item x="21"/>
        <item x="24"/>
        <item x="55"/>
        <item x="39"/>
        <item x="7"/>
        <item x="27"/>
        <item x="38"/>
        <item x="28"/>
        <item x="8"/>
        <item x="9"/>
        <item x="19"/>
        <item x="16"/>
        <item x="20"/>
        <item x="10"/>
        <item x="11"/>
        <item x="0"/>
        <item x="12"/>
        <item x="6"/>
        <item x="47"/>
        <item x="29"/>
        <item x="45"/>
        <item x="40"/>
        <item x="56"/>
        <item x="48"/>
        <item x="46"/>
        <item x="13"/>
        <item x="22"/>
        <item x="57"/>
        <item x="49"/>
        <item x="17"/>
        <item x="41"/>
        <item x="14"/>
        <item x="32"/>
        <item x="23"/>
        <item x="53"/>
        <item x="1"/>
        <item x="33"/>
        <item x="42"/>
        <item x="25"/>
        <item x="2"/>
        <item x="34"/>
        <item x="43"/>
        <item x="44"/>
        <item x="35"/>
        <item x="3"/>
        <item x="4"/>
        <item x="36"/>
        <item x="31"/>
        <item x="50"/>
        <item x="15"/>
        <item x="37"/>
        <item x="5"/>
        <item x="26"/>
        <item x="30"/>
        <item x="51"/>
      </items>
    </pivotField>
    <pivotField dataField="1" subtotalTop="0" showAll="0" defaultSubtotal="0"/>
  </pivotFields>
  <rowFields count="1">
    <field x="2"/>
  </rowFields>
  <rowItems count="5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 t="grand">
      <x/>
    </i>
  </rowItems>
  <colFields count="2">
    <field x="0"/>
    <field x="1"/>
  </colFields>
  <colItems count="6">
    <i>
      <x/>
      <x/>
    </i>
    <i r="1">
      <x v="1"/>
    </i>
    <i>
      <x v="1"/>
      <x/>
    </i>
    <i r="1">
      <x v="1"/>
    </i>
    <i>
      <x v="2"/>
      <x/>
    </i>
    <i r="1">
      <x v="1"/>
    </i>
  </colItems>
  <dataFields count="1">
    <dataField name=" " fld="3" baseField="2" baseItem="0" numFmtId="3"/>
  </dataFields>
  <formats count="62">
    <format dxfId="481">
      <pivotArea type="all" dataOnly="0" outline="0" fieldPosition="0"/>
    </format>
    <format dxfId="480">
      <pivotArea outline="0" collapsedLevelsAreSubtotals="1" fieldPosition="0"/>
    </format>
    <format dxfId="479">
      <pivotArea type="origin" dataOnly="0" labelOnly="1" outline="0" fieldPosition="0"/>
    </format>
    <format dxfId="478">
      <pivotArea field="0" type="button" dataOnly="0" labelOnly="1" outline="0" axis="axisCol" fieldPosition="0"/>
    </format>
    <format dxfId="477">
      <pivotArea field="1" type="button" dataOnly="0" labelOnly="1" outline="0" axis="axisCol" fieldPosition="1"/>
    </format>
    <format dxfId="476">
      <pivotArea type="topRight" dataOnly="0" labelOnly="1" outline="0" fieldPosition="0"/>
    </format>
    <format dxfId="475">
      <pivotArea field="2" type="button" dataOnly="0" labelOnly="1" outline="0" axis="axisRow" fieldPosition="0"/>
    </format>
    <format dxfId="474">
      <pivotArea dataOnly="0" labelOnly="1" fieldPosition="0">
        <references count="1"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6"/>
            <x v="47"/>
            <x v="48"/>
            <x v="49"/>
            <x v="50"/>
          </reference>
        </references>
      </pivotArea>
    </format>
    <format dxfId="473">
      <pivotArea dataOnly="0" labelOnly="1" fieldPosition="0">
        <references count="1">
          <reference field="2" count="7">
            <x v="51"/>
            <x v="52"/>
            <x v="53"/>
            <x v="54"/>
            <x v="55"/>
            <x v="56"/>
            <x v="57"/>
          </reference>
        </references>
      </pivotArea>
    </format>
    <format dxfId="472">
      <pivotArea dataOnly="0" labelOnly="1" grandRow="1" outline="0" fieldPosition="0"/>
    </format>
    <format dxfId="471">
      <pivotArea dataOnly="0" labelOnly="1" fieldPosition="0">
        <references count="1">
          <reference field="0" count="0"/>
        </references>
      </pivotArea>
    </format>
    <format dxfId="470">
      <pivotArea type="all" dataOnly="0" outline="0" fieldPosition="0"/>
    </format>
    <format dxfId="469">
      <pivotArea outline="0" collapsedLevelsAreSubtotals="1" fieldPosition="0"/>
    </format>
    <format dxfId="468">
      <pivotArea type="origin" dataOnly="0" labelOnly="1" outline="0" fieldPosition="0"/>
    </format>
    <format dxfId="467">
      <pivotArea field="0" type="button" dataOnly="0" labelOnly="1" outline="0" axis="axisCol" fieldPosition="0"/>
    </format>
    <format dxfId="466">
      <pivotArea field="1" type="button" dataOnly="0" labelOnly="1" outline="0" axis="axisCol" fieldPosition="1"/>
    </format>
    <format dxfId="465">
      <pivotArea type="topRight" dataOnly="0" labelOnly="1" outline="0" fieldPosition="0"/>
    </format>
    <format dxfId="464">
      <pivotArea field="2" type="button" dataOnly="0" labelOnly="1" outline="0" axis="axisRow" fieldPosition="0"/>
    </format>
    <format dxfId="463">
      <pivotArea dataOnly="0" labelOnly="1" fieldPosition="0">
        <references count="1"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6"/>
            <x v="47"/>
            <x v="48"/>
            <x v="49"/>
            <x v="50"/>
          </reference>
        </references>
      </pivotArea>
    </format>
    <format dxfId="462">
      <pivotArea dataOnly="0" labelOnly="1" fieldPosition="0">
        <references count="1">
          <reference field="2" count="7">
            <x v="51"/>
            <x v="52"/>
            <x v="53"/>
            <x v="54"/>
            <x v="55"/>
            <x v="56"/>
            <x v="57"/>
          </reference>
        </references>
      </pivotArea>
    </format>
    <format dxfId="461">
      <pivotArea dataOnly="0" labelOnly="1" grandRow="1" outline="0" fieldPosition="0"/>
    </format>
    <format dxfId="460">
      <pivotArea dataOnly="0" labelOnly="1" fieldPosition="0">
        <references count="1">
          <reference field="0" count="0"/>
        </references>
      </pivotArea>
    </format>
    <format dxfId="459">
      <pivotArea type="all" dataOnly="0" outline="0" fieldPosition="0"/>
    </format>
    <format dxfId="458">
      <pivotArea outline="0" collapsedLevelsAreSubtotals="1" fieldPosition="0"/>
    </format>
    <format dxfId="457">
      <pivotArea type="origin" dataOnly="0" labelOnly="1" outline="0" fieldPosition="0"/>
    </format>
    <format dxfId="456">
      <pivotArea field="0" type="button" dataOnly="0" labelOnly="1" outline="0" axis="axisCol" fieldPosition="0"/>
    </format>
    <format dxfId="455">
      <pivotArea field="1" type="button" dataOnly="0" labelOnly="1" outline="0" axis="axisCol" fieldPosition="1"/>
    </format>
    <format dxfId="454">
      <pivotArea type="topRight" dataOnly="0" labelOnly="1" outline="0" fieldPosition="0"/>
    </format>
    <format dxfId="453">
      <pivotArea field="2" type="button" dataOnly="0" labelOnly="1" outline="0" axis="axisRow" fieldPosition="0"/>
    </format>
    <format dxfId="452">
      <pivotArea dataOnly="0" labelOnly="1" fieldPosition="0">
        <references count="1"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6"/>
            <x v="47"/>
            <x v="48"/>
            <x v="49"/>
            <x v="50"/>
          </reference>
        </references>
      </pivotArea>
    </format>
    <format dxfId="451">
      <pivotArea dataOnly="0" labelOnly="1" fieldPosition="0">
        <references count="1">
          <reference field="2" count="7">
            <x v="51"/>
            <x v="52"/>
            <x v="53"/>
            <x v="54"/>
            <x v="55"/>
            <x v="56"/>
            <x v="57"/>
          </reference>
        </references>
      </pivotArea>
    </format>
    <format dxfId="450">
      <pivotArea dataOnly="0" labelOnly="1" grandRow="1" outline="0" fieldPosition="0"/>
    </format>
    <format dxfId="449">
      <pivotArea dataOnly="0" labelOnly="1" fieldPosition="0">
        <references count="1">
          <reference field="0" count="0"/>
        </references>
      </pivotArea>
    </format>
    <format dxfId="448">
      <pivotArea outline="0" fieldPosition="0">
        <references count="1">
          <reference field="4294967294" count="1">
            <x v="0"/>
          </reference>
        </references>
      </pivotArea>
    </format>
    <format dxfId="447">
      <pivotArea field="0" type="button" dataOnly="0" labelOnly="1" outline="0" axis="axisCol" fieldPosition="0"/>
    </format>
    <format dxfId="446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445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444">
      <pivotArea field="0" type="button" dataOnly="0" labelOnly="1" outline="0" axis="axisCol" fieldPosition="0"/>
    </format>
    <format dxfId="443">
      <pivotArea dataOnly="0" labelOnly="1" fieldPosition="0">
        <references count="1">
          <reference field="0" count="1">
            <x v="0"/>
          </reference>
        </references>
      </pivotArea>
    </format>
    <format dxfId="442">
      <pivotArea field="2" type="button" dataOnly="0" labelOnly="1" outline="0" axis="axisRow" fieldPosition="0"/>
    </format>
    <format dxfId="441">
      <pivotArea field="0" type="button" dataOnly="0" labelOnly="1" outline="0" axis="axisCol" fieldPosition="0"/>
    </format>
    <format dxfId="440">
      <pivotArea dataOnly="0" labelOnly="1" grandRow="1" outline="0" fieldPosition="0"/>
    </format>
    <format dxfId="439">
      <pivotArea dataOnly="0" labelOnly="1" fieldPosition="0">
        <references count="1">
          <reference field="0" count="1">
            <x v="1"/>
          </reference>
        </references>
      </pivotArea>
    </format>
    <format dxfId="438">
      <pivotArea dataOnly="0" labelOnly="1" fieldPosition="0">
        <references count="1">
          <reference field="0" count="1">
            <x v="2"/>
          </reference>
        </references>
      </pivotArea>
    </format>
    <format dxfId="437">
      <pivotArea outline="0" collapsedLevelsAreSubtotals="1" fieldPosition="0">
        <references count="2">
          <reference field="0" count="1" selected="0">
            <x v="2"/>
          </reference>
          <reference field="1" count="1" selected="0">
            <x v="0"/>
          </reference>
        </references>
      </pivotArea>
    </format>
    <format dxfId="436">
      <pivotArea type="topRight" dataOnly="0" labelOnly="1" outline="0" offset="C1" fieldPosition="0"/>
    </format>
    <format dxfId="435">
      <pivotArea dataOnly="0" labelOnly="1" offset="A256" fieldPosition="0">
        <references count="1">
          <reference field="0" count="1">
            <x v="2"/>
          </reference>
        </references>
      </pivotArea>
    </format>
    <format dxfId="434">
      <pivotArea dataOnly="0" labelOnly="1" fieldPosition="0">
        <references count="2">
          <reference field="0" count="1" selected="0">
            <x v="2"/>
          </reference>
          <reference field="1" count="1">
            <x v="0"/>
          </reference>
        </references>
      </pivotArea>
    </format>
    <format dxfId="433">
      <pivotArea outline="0" collapsedLevelsAreSubtotals="1" fieldPosition="0">
        <references count="2">
          <reference field="0" count="1" selected="0">
            <x v="2"/>
          </reference>
          <reference field="1" count="1" selected="0">
            <x v="1"/>
          </reference>
        </references>
      </pivotArea>
    </format>
    <format dxfId="432">
      <pivotArea type="topRight" dataOnly="0" labelOnly="1" outline="0" offset="D1" fieldPosition="0"/>
    </format>
    <format dxfId="431">
      <pivotArea dataOnly="0" labelOnly="1" offset="IV256" fieldPosition="0">
        <references count="1">
          <reference field="0" count="1">
            <x v="2"/>
          </reference>
        </references>
      </pivotArea>
    </format>
    <format dxfId="430">
      <pivotArea dataOnly="0" labelOnly="1" fieldPosition="0">
        <references count="2">
          <reference field="0" count="1" selected="0">
            <x v="2"/>
          </reference>
          <reference field="1" count="1">
            <x v="1"/>
          </reference>
        </references>
      </pivotArea>
    </format>
    <format dxfId="429">
      <pivotArea outline="0" collapsedLevelsAreSubtotals="1" fieldPosition="0">
        <references count="2">
          <reference field="0" count="2" selected="0">
            <x v="0"/>
            <x v="1"/>
          </reference>
          <reference field="1" count="0" selected="0"/>
        </references>
      </pivotArea>
    </format>
    <format dxfId="428">
      <pivotArea field="0" type="button" dataOnly="0" labelOnly="1" outline="0" axis="axisCol" fieldPosition="0"/>
    </format>
    <format dxfId="427">
      <pivotArea field="1" type="button" dataOnly="0" labelOnly="1" outline="0" axis="axisCol" fieldPosition="1"/>
    </format>
    <format dxfId="426">
      <pivotArea type="topRight" dataOnly="0" labelOnly="1" outline="0" offset="A1:B1" fieldPosition="0"/>
    </format>
    <format dxfId="425">
      <pivotArea dataOnly="0" labelOnly="1" fieldPosition="0">
        <references count="1">
          <reference field="0" count="2">
            <x v="0"/>
            <x v="1"/>
          </reference>
        </references>
      </pivotArea>
    </format>
    <format dxfId="424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423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422">
      <pivotArea dataOnly="0" labelOnly="1" fieldPosition="0">
        <references count="2">
          <reference field="0" count="1" selected="0">
            <x v="0"/>
          </reference>
          <reference field="1" count="0"/>
        </references>
      </pivotArea>
    </format>
    <format dxfId="421">
      <pivotArea dataOnly="0" labelOnly="1" fieldPosition="0">
        <references count="2">
          <reference field="0" count="1" selected="0">
            <x v="1"/>
          </reference>
          <reference field="1" count="0"/>
        </references>
      </pivotArea>
    </format>
    <format dxfId="420">
      <pivotArea dataOnly="0" labelOnly="1" fieldPosition="0">
        <references count="2">
          <reference field="0" count="1" selected="0">
            <x v="2"/>
          </reference>
          <reference field="1" count="0"/>
        </references>
      </pivotArea>
    </format>
  </formats>
  <pivotTableStyleInfo name="Yanyong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2A43956-6346-4538-8ECC-74C91FEAA12D}" name="PivotTable1" cacheId="99" applyNumberFormats="0" applyBorderFormats="0" applyFontFormats="0" applyPatternFormats="0" applyAlignmentFormats="0" applyWidthHeightFormats="1" dataCaption="Values" grandTotalCaption="Total" missingCaption="0" updatedVersion="8" minRefreshableVersion="3" colGrandTotals="0" itemPrintTitles="1" createdVersion="6" indent="0" outline="1" outlineData="1" multipleFieldFilters="0" rowHeaderCaption="Month" colHeaderCaption=" " fieldListSortAscending="1">
  <location ref="A3:K18" firstHeaderRow="1" firstDataRow="3" firstDataCol="1"/>
  <pivotFields count="4">
    <pivotField axis="axisCol" showAll="0" sortType="ascending" defaultSubtotal="0">
      <items count="5">
        <item x="2"/>
        <item x="0"/>
        <item x="1"/>
        <item x="3"/>
        <item x="4"/>
      </items>
    </pivotField>
    <pivotField axis="axisRow" subtotalTop="0" showAll="0" defaultSubtotal="0">
      <items count="12">
        <item x="0"/>
        <item x="10"/>
        <item x="3"/>
        <item x="11"/>
        <item x="1"/>
        <item x="9"/>
        <item x="4"/>
        <item x="5"/>
        <item x="8"/>
        <item x="7"/>
        <item x="6"/>
        <item x="2"/>
      </items>
    </pivotField>
    <pivotField axis="axisCol" subtotalTop="0" showAll="0" defaultSubtotal="0">
      <items count="2">
        <item x="1"/>
        <item x="0"/>
      </items>
    </pivotField>
    <pivotField dataField="1" showAll="0" defaultSubtotal="0"/>
  </pivotFields>
  <rowFields count="1">
    <field x="1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2">
    <field x="0"/>
    <field x="2"/>
  </colFields>
  <colItems count="10">
    <i>
      <x/>
      <x/>
    </i>
    <i r="1">
      <x v="1"/>
    </i>
    <i>
      <x v="1"/>
      <x/>
    </i>
    <i r="1">
      <x v="1"/>
    </i>
    <i>
      <x v="2"/>
      <x/>
    </i>
    <i r="1">
      <x v="1"/>
    </i>
    <i>
      <x v="3"/>
      <x/>
    </i>
    <i r="1">
      <x v="1"/>
    </i>
    <i>
      <x v="4"/>
      <x/>
    </i>
    <i r="1">
      <x v="1"/>
    </i>
  </colItems>
  <dataFields count="1">
    <dataField name="  " fld="3" baseField="1" baseItem="3" numFmtId="3"/>
  </dataFields>
  <formats count="28">
    <format dxfId="419">
      <pivotArea type="all" dataOnly="0" outline="0" fieldPosition="0"/>
    </format>
    <format dxfId="418">
      <pivotArea outline="0" collapsedLevelsAreSubtotals="1" fieldPosition="0"/>
    </format>
    <format dxfId="417">
      <pivotArea type="origin" dataOnly="0" labelOnly="1" outline="0" fieldPosition="0"/>
    </format>
    <format dxfId="416">
      <pivotArea type="topRight" dataOnly="0" labelOnly="1" outline="0" fieldPosition="0"/>
    </format>
    <format dxfId="415">
      <pivotArea field="0" type="button" dataOnly="0" labelOnly="1" outline="0" axis="axisCol" fieldPosition="0"/>
    </format>
    <format dxfId="414">
      <pivotArea dataOnly="0" labelOnly="1" fieldPosition="0">
        <references count="1">
          <reference field="0" count="0"/>
        </references>
      </pivotArea>
    </format>
    <format dxfId="413">
      <pivotArea dataOnly="0" labelOnly="1" grandRow="1" outline="0" fieldPosition="0"/>
    </format>
    <format dxfId="412">
      <pivotArea dataOnly="0" labelOnly="1" grandCol="1" outline="0" fieldPosition="0"/>
    </format>
    <format dxfId="411">
      <pivotArea type="all" dataOnly="0" outline="0" fieldPosition="0"/>
    </format>
    <format dxfId="410">
      <pivotArea outline="0" collapsedLevelsAreSubtotals="1" fieldPosition="0"/>
    </format>
    <format dxfId="409">
      <pivotArea type="origin" dataOnly="0" labelOnly="1" outline="0" fieldPosition="0"/>
    </format>
    <format dxfId="408">
      <pivotArea type="topRight" dataOnly="0" labelOnly="1" outline="0" fieldPosition="0"/>
    </format>
    <format dxfId="407">
      <pivotArea field="0" type="button" dataOnly="0" labelOnly="1" outline="0" axis="axisCol" fieldPosition="0"/>
    </format>
    <format dxfId="406">
      <pivotArea dataOnly="0" labelOnly="1" fieldPosition="0">
        <references count="1">
          <reference field="0" count="0"/>
        </references>
      </pivotArea>
    </format>
    <format dxfId="405">
      <pivotArea dataOnly="0" labelOnly="1" grandRow="1" outline="0" fieldPosition="0"/>
    </format>
    <format dxfId="404">
      <pivotArea dataOnly="0" labelOnly="1" grandCol="1" outline="0" fieldPosition="0"/>
    </format>
    <format dxfId="403">
      <pivotArea outline="0" fieldPosition="0">
        <references count="1">
          <reference field="4294967294" count="1">
            <x v="0"/>
          </reference>
        </references>
      </pivotArea>
    </format>
    <format dxfId="402">
      <pivotArea dataOnly="0" labelOnly="1" grandRow="1" outline="0" fieldPosition="0"/>
    </format>
    <format dxfId="401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400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399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398">
      <pivotArea field="0" type="button" dataOnly="0" labelOnly="1" outline="0" axis="axisCol" fieldPosition="0"/>
    </format>
    <format dxfId="397">
      <pivotArea grandRow="1" outline="0" collapsedLevelsAreSubtotals="1" fieldPosition="0"/>
    </format>
    <format dxfId="396">
      <pivotArea field="0" type="button" dataOnly="0" labelOnly="1" outline="0" axis="axisCol" fieldPosition="0"/>
    </format>
    <format dxfId="395">
      <pivotArea field="1" type="button" dataOnly="0" labelOnly="1" outline="0" axis="axisRow" fieldPosition="0"/>
    </format>
    <format dxfId="394">
      <pivotArea dataOnly="0" labelOnly="1" fieldPosition="0">
        <references count="1">
          <reference field="0" count="0"/>
        </references>
      </pivotArea>
    </format>
    <format dxfId="393">
      <pivotArea dataOnly="0" labelOnly="1" fieldPosition="0">
        <references count="2">
          <reference field="0" count="1" selected="0">
            <x v="3"/>
          </reference>
          <reference field="2" count="0"/>
        </references>
      </pivotArea>
    </format>
    <format dxfId="392">
      <pivotArea dataOnly="0" labelOnly="1" fieldPosition="0">
        <references count="2">
          <reference field="0" count="1" selected="0">
            <x v="4"/>
          </reference>
          <reference field="2" count="0"/>
        </references>
      </pivotArea>
    </format>
  </formats>
  <pivotTableStyleInfo name="June2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71FDB2F-2C56-4D7E-BC3D-8030303978CB}" name="PivotTable5" cacheId="106" applyNumberFormats="0" applyBorderFormats="0" applyFontFormats="0" applyPatternFormats="0" applyAlignmentFormats="0" applyWidthHeightFormats="1" dataCaption="Values" grandTotalCaption="Total" missingCaption="0" updatedVersion="8" minRefreshableVersion="3" colGrandTotals="0" itemPrintTitles="1" createdVersion="6" indent="0" outline="1" outlineData="1" multipleFieldFilters="0" rowHeaderCaption="Age" colHeaderCaption=" " fieldListSortAscending="1">
  <location ref="A3:K17" firstHeaderRow="1" firstDataRow="3" firstDataCol="1"/>
  <pivotFields count="4">
    <pivotField axis="axisCol" showAll="0" sortType="ascending" defaultSubtotal="0">
      <items count="5">
        <item x="0"/>
        <item x="1"/>
        <item x="2"/>
        <item x="3"/>
        <item x="4"/>
      </items>
    </pivotField>
    <pivotField axis="axisRow" showAll="0" defaultSubtotal="0">
      <items count="11">
        <item x="1"/>
        <item x="6"/>
        <item x="9"/>
        <item x="5"/>
        <item x="2"/>
        <item x="0"/>
        <item x="7"/>
        <item x="4"/>
        <item x="8"/>
        <item x="3"/>
        <item x="10"/>
      </items>
    </pivotField>
    <pivotField axis="axisCol" showAll="0" defaultSubtotal="0">
      <items count="2">
        <item x="0"/>
        <item x="1"/>
      </items>
    </pivotField>
    <pivotField dataField="1" showAll="0" defaultSubtotal="0"/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2">
    <field x="0"/>
    <field x="2"/>
  </colFields>
  <colItems count="10">
    <i>
      <x/>
      <x/>
    </i>
    <i r="1">
      <x v="1"/>
    </i>
    <i>
      <x v="1"/>
      <x/>
    </i>
    <i r="1">
      <x v="1"/>
    </i>
    <i>
      <x v="2"/>
      <x/>
    </i>
    <i r="1">
      <x v="1"/>
    </i>
    <i>
      <x v="3"/>
      <x/>
    </i>
    <i r="1">
      <x v="1"/>
    </i>
    <i>
      <x v="4"/>
      <x/>
    </i>
    <i r="1">
      <x v="1"/>
    </i>
  </colItems>
  <dataFields count="1">
    <dataField name=" " fld="3" baseField="1" baseItem="8" numFmtId="3"/>
  </dataFields>
  <formats count="18">
    <format dxfId="391">
      <pivotArea type="all" dataOnly="0" outline="0" fieldPosition="0"/>
    </format>
    <format dxfId="390">
      <pivotArea type="all" dataOnly="0" outline="0" fieldPosition="0"/>
    </format>
    <format dxfId="389">
      <pivotArea type="all" dataOnly="0" outline="0" fieldPosition="0"/>
    </format>
    <format dxfId="388">
      <pivotArea outline="0" fieldPosition="0">
        <references count="1">
          <reference field="4294967294" count="1">
            <x v="0"/>
          </reference>
        </references>
      </pivotArea>
    </format>
    <format dxfId="387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386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385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384">
      <pivotArea field="0" type="button" dataOnly="0" labelOnly="1" outline="0" axis="axisCol" fieldPosition="0"/>
    </format>
    <format dxfId="383">
      <pivotArea dataOnly="0" labelOnly="1" fieldPosition="0">
        <references count="1">
          <reference field="0" count="0"/>
        </references>
      </pivotArea>
    </format>
    <format dxfId="382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381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380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379">
      <pivotArea field="0" type="button" dataOnly="0" labelOnly="1" outline="0" axis="axisCol" fieldPosition="0"/>
    </format>
    <format dxfId="378">
      <pivotArea field="1" type="button" dataOnly="0" labelOnly="1" outline="0" axis="axisRow" fieldPosition="0"/>
    </format>
    <format dxfId="377">
      <pivotArea dataOnly="0" labelOnly="1" fieldPosition="0">
        <references count="1">
          <reference field="0" count="0"/>
        </references>
      </pivotArea>
    </format>
    <format dxfId="376">
      <pivotArea dataOnly="0" labelOnly="1" grandRow="1" outline="0" fieldPosition="0"/>
    </format>
    <format dxfId="375">
      <pivotArea dataOnly="0" labelOnly="1" fieldPosition="0">
        <references count="2">
          <reference field="0" count="1" selected="0">
            <x v="3"/>
          </reference>
          <reference field="2" count="0"/>
        </references>
      </pivotArea>
    </format>
    <format dxfId="374">
      <pivotArea dataOnly="0" labelOnly="1" fieldPosition="0">
        <references count="2">
          <reference field="0" count="1" selected="0">
            <x v="4"/>
          </reference>
          <reference field="2" count="0"/>
        </references>
      </pivotArea>
    </format>
  </formats>
  <pivotTableStyleInfo name="Yanyong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E44630-7E73-4F72-8875-20E9CD4B1722}" name="PivotTable1" cacheId="98" applyNumberFormats="0" applyBorderFormats="0" applyFontFormats="0" applyPatternFormats="0" applyAlignmentFormats="0" applyWidthHeightFormats="1" dataCaption="Values" grandTotalCaption="Total" missingCaption="0" updatedVersion="8" minRefreshableVersion="3" colGrandTotals="0" itemPrintTitles="1" createdVersion="6" indent="0" outline="1" outlineData="1" multipleFieldFilters="0" rowHeaderCaption="Month*" colHeaderCaption=" " fieldListSortAscending="1">
  <location ref="A3:K18" firstHeaderRow="1" firstDataRow="3" firstDataCol="1"/>
  <pivotFields count="4">
    <pivotField axis="axisCol" showAll="0" sortType="ascending" defaultSubtotal="0">
      <items count="5">
        <item x="3"/>
        <item x="1"/>
        <item x="2"/>
        <item x="0"/>
        <item x="4"/>
      </items>
    </pivotField>
    <pivotField axis="axisRow" subtotalTop="0" showAll="0" defaultSubtotal="0">
      <items count="12">
        <item x="4"/>
        <item x="7"/>
        <item x="8"/>
        <item x="11"/>
        <item x="2"/>
        <item x="5"/>
        <item x="1"/>
        <item x="9"/>
        <item x="10"/>
        <item x="3"/>
        <item x="0"/>
        <item x="6"/>
      </items>
    </pivotField>
    <pivotField axis="axisCol" subtotalTop="0" showAll="0" defaultSubtotal="0">
      <items count="2">
        <item x="1"/>
        <item x="0"/>
      </items>
    </pivotField>
    <pivotField dataField="1" showAll="0" defaultSubtotal="0"/>
  </pivotFields>
  <rowFields count="1">
    <field x="1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2">
    <field x="0"/>
    <field x="2"/>
  </colFields>
  <colItems count="10">
    <i>
      <x/>
      <x/>
    </i>
    <i r="1">
      <x v="1"/>
    </i>
    <i>
      <x v="1"/>
      <x/>
    </i>
    <i r="1">
      <x v="1"/>
    </i>
    <i>
      <x v="2"/>
      <x/>
    </i>
    <i r="1">
      <x v="1"/>
    </i>
    <i>
      <x v="3"/>
      <x/>
    </i>
    <i r="1">
      <x v="1"/>
    </i>
    <i>
      <x v="4"/>
      <x/>
    </i>
    <i r="1">
      <x v="1"/>
    </i>
  </colItems>
  <dataFields count="1">
    <dataField name="  " fld="3" baseField="1" baseItem="3" numFmtId="3"/>
  </dataFields>
  <formats count="30">
    <format dxfId="373">
      <pivotArea type="all" dataOnly="0" outline="0" fieldPosition="0"/>
    </format>
    <format dxfId="372">
      <pivotArea outline="0" collapsedLevelsAreSubtotals="1" fieldPosition="0"/>
    </format>
    <format dxfId="371">
      <pivotArea type="origin" dataOnly="0" labelOnly="1" outline="0" fieldPosition="0"/>
    </format>
    <format dxfId="370">
      <pivotArea type="topRight" dataOnly="0" labelOnly="1" outline="0" fieldPosition="0"/>
    </format>
    <format dxfId="369">
      <pivotArea field="0" type="button" dataOnly="0" labelOnly="1" outline="0" axis="axisCol" fieldPosition="0"/>
    </format>
    <format dxfId="368">
      <pivotArea dataOnly="0" labelOnly="1" fieldPosition="0">
        <references count="1">
          <reference field="0" count="0"/>
        </references>
      </pivotArea>
    </format>
    <format dxfId="367">
      <pivotArea dataOnly="0" labelOnly="1" grandRow="1" outline="0" fieldPosition="0"/>
    </format>
    <format dxfId="366">
      <pivotArea dataOnly="0" labelOnly="1" grandCol="1" outline="0" fieldPosition="0"/>
    </format>
    <format dxfId="365">
      <pivotArea type="all" dataOnly="0" outline="0" fieldPosition="0"/>
    </format>
    <format dxfId="364">
      <pivotArea outline="0" collapsedLevelsAreSubtotals="1" fieldPosition="0"/>
    </format>
    <format dxfId="363">
      <pivotArea type="origin" dataOnly="0" labelOnly="1" outline="0" fieldPosition="0"/>
    </format>
    <format dxfId="362">
      <pivotArea type="topRight" dataOnly="0" labelOnly="1" outline="0" fieldPosition="0"/>
    </format>
    <format dxfId="361">
      <pivotArea field="0" type="button" dataOnly="0" labelOnly="1" outline="0" axis="axisCol" fieldPosition="0"/>
    </format>
    <format dxfId="360">
      <pivotArea dataOnly="0" labelOnly="1" fieldPosition="0">
        <references count="1">
          <reference field="0" count="0"/>
        </references>
      </pivotArea>
    </format>
    <format dxfId="359">
      <pivotArea dataOnly="0" labelOnly="1" grandRow="1" outline="0" fieldPosition="0"/>
    </format>
    <format dxfId="358">
      <pivotArea dataOnly="0" labelOnly="1" grandCol="1" outline="0" fieldPosition="0"/>
    </format>
    <format dxfId="357">
      <pivotArea outline="0" fieldPosition="0">
        <references count="1">
          <reference field="4294967294" count="1">
            <x v="0"/>
          </reference>
        </references>
      </pivotArea>
    </format>
    <format dxfId="356">
      <pivotArea dataOnly="0" labelOnly="1" grandRow="1" outline="0" fieldPosition="0"/>
    </format>
    <format dxfId="355">
      <pivotArea field="0" type="button" dataOnly="0" labelOnly="1" outline="0" axis="axisCol" fieldPosition="0"/>
    </format>
    <format dxfId="354">
      <pivotArea grandRow="1" outline="0" collapsedLevelsAreSubtotals="1" fieldPosition="0"/>
    </format>
    <format dxfId="353">
      <pivotArea field="0" type="button" dataOnly="0" labelOnly="1" outline="0" axis="axisCol" fieldPosition="0"/>
    </format>
    <format dxfId="352">
      <pivotArea field="2" type="button" dataOnly="0" labelOnly="1" outline="0" axis="axisCol" fieldPosition="1"/>
    </format>
    <format dxfId="351">
      <pivotArea type="topRight" dataOnly="0" labelOnly="1" outline="0" fieldPosition="0"/>
    </format>
    <format dxfId="350">
      <pivotArea dataOnly="0" labelOnly="1" fieldPosition="0">
        <references count="1">
          <reference field="0" count="0"/>
        </references>
      </pivotArea>
    </format>
    <format dxfId="349">
      <pivotArea field="1" type="button" dataOnly="0" labelOnly="1" outline="0" axis="axisRow" fieldPosition="0"/>
    </format>
    <format dxfId="348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347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346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345">
      <pivotArea dataOnly="0" labelOnly="1" fieldPosition="0">
        <references count="2">
          <reference field="0" count="1" selected="0">
            <x v="3"/>
          </reference>
          <reference field="2" count="0"/>
        </references>
      </pivotArea>
    </format>
    <format dxfId="344">
      <pivotArea dataOnly="0" labelOnly="1" fieldPosition="0">
        <references count="2">
          <reference field="0" count="1" selected="0">
            <x v="4"/>
          </reference>
          <reference field="2" count="0"/>
        </references>
      </pivotArea>
    </format>
  </formats>
  <pivotTableStyleInfo name="June2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9FA2BD-57CD-4CDB-9870-C8FAA753A2DD}" name="PivotTable5" cacheId="107" applyNumberFormats="0" applyBorderFormats="0" applyFontFormats="0" applyPatternFormats="0" applyAlignmentFormats="0" applyWidthHeightFormats="1" dataCaption="Values" grandTotalCaption="Total" missingCaption="0" updatedVersion="8" minRefreshableVersion="3" colGrandTotals="0" itemPrintTitles="1" createdVersion="6" indent="0" outline="1" outlineData="1" multipleFieldFilters="0" rowHeaderCaption="Age*" colHeaderCaption=" " fieldListSortAscending="1">
  <location ref="A3:K17" firstHeaderRow="1" firstDataRow="3" firstDataCol="1"/>
  <pivotFields count="4">
    <pivotField axis="axisCol" showAll="0" sortType="ascending" defaultSubtotal="0">
      <items count="5">
        <item x="0"/>
        <item x="1"/>
        <item x="2"/>
        <item x="3"/>
        <item x="4"/>
      </items>
    </pivotField>
    <pivotField axis="axisRow" showAll="0" defaultSubtotal="0">
      <items count="11">
        <item x="1"/>
        <item x="6"/>
        <item x="9"/>
        <item x="5"/>
        <item x="2"/>
        <item x="0"/>
        <item x="7"/>
        <item x="4"/>
        <item x="8"/>
        <item x="3"/>
        <item x="10"/>
      </items>
    </pivotField>
    <pivotField axis="axisCol" showAll="0" defaultSubtotal="0">
      <items count="2">
        <item x="0"/>
        <item x="1"/>
      </items>
    </pivotField>
    <pivotField dataField="1" showAll="0" defaultSubtotal="0"/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2">
    <field x="0"/>
    <field x="2"/>
  </colFields>
  <colItems count="10">
    <i>
      <x/>
      <x/>
    </i>
    <i r="1">
      <x v="1"/>
    </i>
    <i>
      <x v="1"/>
      <x/>
    </i>
    <i r="1">
      <x v="1"/>
    </i>
    <i>
      <x v="2"/>
      <x/>
    </i>
    <i r="1">
      <x v="1"/>
    </i>
    <i>
      <x v="3"/>
      <x/>
    </i>
    <i r="1">
      <x v="1"/>
    </i>
    <i>
      <x v="4"/>
      <x/>
    </i>
    <i r="1">
      <x v="1"/>
    </i>
  </colItems>
  <dataFields count="1">
    <dataField name=" " fld="3" baseField="1" baseItem="8" numFmtId="3"/>
  </dataFields>
  <formats count="20">
    <format dxfId="343">
      <pivotArea type="all" dataOnly="0" outline="0" fieldPosition="0"/>
    </format>
    <format dxfId="342">
      <pivotArea type="all" dataOnly="0" outline="0" fieldPosition="0"/>
    </format>
    <format dxfId="341">
      <pivotArea type="all" dataOnly="0" outline="0" fieldPosition="0"/>
    </format>
    <format dxfId="340">
      <pivotArea outline="0" fieldPosition="0">
        <references count="1">
          <reference field="4294967294" count="1">
            <x v="0"/>
          </reference>
        </references>
      </pivotArea>
    </format>
    <format dxfId="339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338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337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336">
      <pivotArea field="0" type="button" dataOnly="0" labelOnly="1" outline="0" axis="axisCol" fieldPosition="0"/>
    </format>
    <format dxfId="335">
      <pivotArea dataOnly="0" labelOnly="1" fieldPosition="0">
        <references count="1">
          <reference field="0" count="0"/>
        </references>
      </pivotArea>
    </format>
    <format dxfId="334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333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332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331">
      <pivotArea field="0" type="button" dataOnly="0" labelOnly="1" outline="0" axis="axisCol" fieldPosition="0"/>
    </format>
    <format dxfId="330">
      <pivotArea field="2" type="button" dataOnly="0" labelOnly="1" outline="0" axis="axisCol" fieldPosition="1"/>
    </format>
    <format dxfId="329">
      <pivotArea type="topRight" dataOnly="0" labelOnly="1" outline="0" fieldPosition="0"/>
    </format>
    <format dxfId="328">
      <pivotArea dataOnly="0" labelOnly="1" fieldPosition="0">
        <references count="1">
          <reference field="0" count="0"/>
        </references>
      </pivotArea>
    </format>
    <format dxfId="327">
      <pivotArea field="1" type="button" dataOnly="0" labelOnly="1" outline="0" axis="axisRow" fieldPosition="0"/>
    </format>
    <format dxfId="326">
      <pivotArea dataOnly="0" labelOnly="1" grandRow="1" outline="0" fieldPosition="0"/>
    </format>
    <format dxfId="325">
      <pivotArea dataOnly="0" labelOnly="1" fieldPosition="0">
        <references count="2">
          <reference field="0" count="1" selected="0">
            <x v="3"/>
          </reference>
          <reference field="2" count="0"/>
        </references>
      </pivotArea>
    </format>
    <format dxfId="324">
      <pivotArea dataOnly="0" labelOnly="1" fieldPosition="0">
        <references count="2">
          <reference field="0" count="1" selected="0">
            <x v="4"/>
          </reference>
          <reference field="2" count="0"/>
        </references>
      </pivotArea>
    </format>
  </formats>
  <pivotTableStyleInfo name="Yanyong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A082CB8-4D27-49F7-B7DA-9824B4C659FF}" name="PivotTable1" cacheId="108" applyNumberFormats="0" applyBorderFormats="0" applyFontFormats="0" applyPatternFormats="0" applyAlignmentFormats="0" applyWidthHeightFormats="1" dataCaption="Values" grandTotalCaption="Total" missingCaption="0" updatedVersion="8" minRefreshableVersion="3" colGrandTotals="0" itemPrintTitles="1" createdVersion="6" indent="0" outline="1" outlineData="1" multipleFieldFilters="0" rowHeaderCaption="County*" colHeaderCaption=" " fieldListSortAscending="1">
  <location ref="A3:K64" firstHeaderRow="1" firstDataRow="3" firstDataCol="1"/>
  <pivotFields count="4">
    <pivotField axis="axisCol" showAll="0" sortType="ascending" defaultSubtotal="0">
      <items count="5">
        <item x="0"/>
        <item x="1"/>
        <item x="2"/>
        <item x="3"/>
        <item x="4"/>
      </items>
    </pivotField>
    <pivotField axis="axisRow" subtotalTop="0" showAll="0" sortType="ascending" defaultSubtotal="0">
      <items count="58">
        <item x="51"/>
        <item x="31"/>
        <item x="23"/>
        <item x="24"/>
        <item x="55"/>
        <item x="38"/>
        <item x="27"/>
        <item x="19"/>
        <item x="12"/>
        <item x="0"/>
        <item x="56"/>
        <item x="1"/>
        <item x="32"/>
        <item x="52"/>
        <item x="25"/>
        <item x="13"/>
        <item x="33"/>
        <item x="14"/>
        <item x="39"/>
        <item x="53"/>
        <item x="26"/>
        <item x="40"/>
        <item x="41"/>
        <item x="2"/>
        <item x="49"/>
        <item x="42"/>
        <item x="34"/>
        <item x="3"/>
        <item x="35"/>
        <item x="57"/>
        <item x="28"/>
        <item x="43"/>
        <item x="4"/>
        <item x="15"/>
        <item x="54"/>
        <item x="5"/>
        <item x="29"/>
        <item x="44"/>
        <item x="45"/>
        <item x="6"/>
        <item x="20"/>
        <item x="21"/>
        <item x="46"/>
        <item x="7"/>
        <item x="30"/>
        <item x="36"/>
        <item x="22"/>
        <item x="47"/>
        <item x="8"/>
        <item x="9"/>
        <item x="10"/>
        <item x="16"/>
        <item x="37"/>
        <item x="48"/>
        <item x="50"/>
        <item x="17"/>
        <item x="11"/>
        <item x="18"/>
      </items>
    </pivotField>
    <pivotField axis="axisCol" subtotalTop="0" showAll="0" defaultSubtotal="0">
      <items count="2">
        <item x="0"/>
        <item x="1"/>
      </items>
    </pivotField>
    <pivotField dataField="1" showAll="0" defaultSubtotal="0"/>
  </pivotFields>
  <rowFields count="1">
    <field x="1"/>
  </rowFields>
  <rowItems count="5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 t="grand">
      <x/>
    </i>
  </rowItems>
  <colFields count="2">
    <field x="0"/>
    <field x="2"/>
  </colFields>
  <colItems count="10">
    <i>
      <x/>
      <x/>
    </i>
    <i r="1">
      <x v="1"/>
    </i>
    <i>
      <x v="1"/>
      <x/>
    </i>
    <i r="1">
      <x v="1"/>
    </i>
    <i>
      <x v="2"/>
      <x/>
    </i>
    <i r="1">
      <x v="1"/>
    </i>
    <i>
      <x v="3"/>
      <x/>
    </i>
    <i r="1">
      <x v="1"/>
    </i>
    <i>
      <x v="4"/>
      <x/>
    </i>
    <i r="1">
      <x v="1"/>
    </i>
  </colItems>
  <dataFields count="1">
    <dataField name="  " fld="3" baseField="1" baseItem="3" numFmtId="3"/>
  </dataFields>
  <formats count="28">
    <format dxfId="323">
      <pivotArea type="all" dataOnly="0" outline="0" fieldPosition="0"/>
    </format>
    <format dxfId="322">
      <pivotArea outline="0" collapsedLevelsAreSubtotals="1" fieldPosition="0"/>
    </format>
    <format dxfId="321">
      <pivotArea type="origin" dataOnly="0" labelOnly="1" outline="0" fieldPosition="0"/>
    </format>
    <format dxfId="320">
      <pivotArea type="topRight" dataOnly="0" labelOnly="1" outline="0" fieldPosition="0"/>
    </format>
    <format dxfId="319">
      <pivotArea field="0" type="button" dataOnly="0" labelOnly="1" outline="0" axis="axisCol" fieldPosition="0"/>
    </format>
    <format dxfId="318">
      <pivotArea dataOnly="0" labelOnly="1" fieldPosition="0">
        <references count="1">
          <reference field="0" count="0"/>
        </references>
      </pivotArea>
    </format>
    <format dxfId="317">
      <pivotArea dataOnly="0" labelOnly="1" grandRow="1" outline="0" fieldPosition="0"/>
    </format>
    <format dxfId="316">
      <pivotArea dataOnly="0" labelOnly="1" grandCol="1" outline="0" fieldPosition="0"/>
    </format>
    <format dxfId="315">
      <pivotArea type="all" dataOnly="0" outline="0" fieldPosition="0"/>
    </format>
    <format dxfId="314">
      <pivotArea outline="0" collapsedLevelsAreSubtotals="1" fieldPosition="0"/>
    </format>
    <format dxfId="313">
      <pivotArea type="origin" dataOnly="0" labelOnly="1" outline="0" fieldPosition="0"/>
    </format>
    <format dxfId="312">
      <pivotArea type="topRight" dataOnly="0" labelOnly="1" outline="0" fieldPosition="0"/>
    </format>
    <format dxfId="311">
      <pivotArea field="0" type="button" dataOnly="0" labelOnly="1" outline="0" axis="axisCol" fieldPosition="0"/>
    </format>
    <format dxfId="310">
      <pivotArea dataOnly="0" labelOnly="1" fieldPosition="0">
        <references count="1">
          <reference field="0" count="0"/>
        </references>
      </pivotArea>
    </format>
    <format dxfId="309">
      <pivotArea dataOnly="0" labelOnly="1" grandRow="1" outline="0" fieldPosition="0"/>
    </format>
    <format dxfId="308">
      <pivotArea dataOnly="0" labelOnly="1" grandCol="1" outline="0" fieldPosition="0"/>
    </format>
    <format dxfId="307">
      <pivotArea outline="0" fieldPosition="0">
        <references count="1">
          <reference field="4294967294" count="1">
            <x v="0"/>
          </reference>
        </references>
      </pivotArea>
    </format>
    <format dxfId="306">
      <pivotArea dataOnly="0" labelOnly="1" grandRow="1" outline="0" fieldPosition="0"/>
    </format>
    <format dxfId="305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304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303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302">
      <pivotArea field="0" type="button" dataOnly="0" labelOnly="1" outline="0" axis="axisCol" fieldPosition="0"/>
    </format>
    <format dxfId="301">
      <pivotArea field="0" type="button" dataOnly="0" labelOnly="1" outline="0" axis="axisCol" fieldPosition="0"/>
    </format>
    <format dxfId="300">
      <pivotArea dataOnly="0" labelOnly="1" fieldPosition="0">
        <references count="1">
          <reference field="0" count="0"/>
        </references>
      </pivotArea>
    </format>
    <format dxfId="299">
      <pivotArea field="1" type="button" dataOnly="0" labelOnly="1" outline="0" axis="axisRow" fieldPosition="0"/>
    </format>
    <format dxfId="298">
      <pivotArea grandRow="1" outline="0" collapsedLevelsAreSubtotals="1" fieldPosition="0"/>
    </format>
    <format dxfId="297">
      <pivotArea dataOnly="0" labelOnly="1" fieldPosition="0">
        <references count="2">
          <reference field="0" count="1" selected="0">
            <x v="3"/>
          </reference>
          <reference field="2" count="0"/>
        </references>
      </pivotArea>
    </format>
    <format dxfId="296">
      <pivotArea dataOnly="0" labelOnly="1" fieldPosition="0">
        <references count="2">
          <reference field="0" count="1" selected="0">
            <x v="4"/>
          </reference>
          <reference field="2" count="0"/>
        </references>
      </pivotArea>
    </format>
  </formats>
  <pivotTableStyleInfo name="June2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0B5EDE3-355C-43D2-9550-A63B9D5443AA}" name="PivotTable1" cacheId="109" applyNumberFormats="0" applyBorderFormats="0" applyFontFormats="0" applyPatternFormats="0" applyAlignmentFormats="0" applyWidthHeightFormats="1" dataCaption="Values" grandTotalCaption="Total" missingCaption="0" updatedVersion="8" minRefreshableVersion="3" itemPrintTitles="1" createdVersion="6" indent="0" outline="1" outlineData="1" multipleFieldFilters="0" rowHeaderCaption="Primary Crash Factor*" colHeaderCaption=" " fieldListSortAscending="1">
  <location ref="A3:N18" firstHeaderRow="1" firstDataRow="2" firstDataCol="1"/>
  <pivotFields count="3">
    <pivotField axis="axisCol" showAll="0">
      <items count="13">
        <item x="11"/>
        <item x="9"/>
        <item x="7"/>
        <item x="10"/>
        <item x="6"/>
        <item x="3"/>
        <item x="4"/>
        <item x="0"/>
        <item x="8"/>
        <item x="1"/>
        <item x="5"/>
        <item x="2"/>
        <item t="default"/>
      </items>
    </pivotField>
    <pivotField axis="axisRow" showAll="0">
      <items count="14">
        <item x="7"/>
        <item x="5"/>
        <item x="6"/>
        <item x="8"/>
        <item x="11"/>
        <item x="9"/>
        <item x="0"/>
        <item x="3"/>
        <item x="4"/>
        <item x="1"/>
        <item x="10"/>
        <item x="2"/>
        <item x="12"/>
        <item t="default"/>
      </items>
    </pivotField>
    <pivotField dataField="1" showAll="0"/>
  </pivotFields>
  <rowFields count="1">
    <field x="1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0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 " fld="2" baseField="1" baseItem="7" numFmtId="3"/>
  </dataFields>
  <formats count="42">
    <format dxfId="295">
      <pivotArea type="all" dataOnly="0" outline="0" fieldPosition="0"/>
    </format>
    <format dxfId="294">
      <pivotArea outline="0" collapsedLevelsAreSubtotals="1" fieldPosition="0"/>
    </format>
    <format dxfId="293">
      <pivotArea type="origin" dataOnly="0" labelOnly="1" outline="0" fieldPosition="0"/>
    </format>
    <format dxfId="292">
      <pivotArea field="0" type="button" dataOnly="0" labelOnly="1" outline="0" axis="axisCol" fieldPosition="0"/>
    </format>
    <format dxfId="291">
      <pivotArea type="topRight" dataOnly="0" labelOnly="1" outline="0" fieldPosition="0"/>
    </format>
    <format dxfId="290">
      <pivotArea field="1" type="button" dataOnly="0" labelOnly="1" outline="0" axis="axisRow" fieldPosition="0"/>
    </format>
    <format dxfId="289">
      <pivotArea dataOnly="0" labelOnly="1" fieldPosition="0">
        <references count="1">
          <reference field="1" count="0"/>
        </references>
      </pivotArea>
    </format>
    <format dxfId="288">
      <pivotArea dataOnly="0" labelOnly="1" grandRow="1" outline="0" fieldPosition="0"/>
    </format>
    <format dxfId="287">
      <pivotArea dataOnly="0" labelOnly="1" fieldPosition="0">
        <references count="1">
          <reference field="0" count="0"/>
        </references>
      </pivotArea>
    </format>
    <format dxfId="286">
      <pivotArea dataOnly="0" labelOnly="1" grandCol="1" outline="0" fieldPosition="0"/>
    </format>
    <format dxfId="285">
      <pivotArea type="all" dataOnly="0" outline="0" fieldPosition="0"/>
    </format>
    <format dxfId="284">
      <pivotArea outline="0" collapsedLevelsAreSubtotals="1" fieldPosition="0"/>
    </format>
    <format dxfId="283">
      <pivotArea type="origin" dataOnly="0" labelOnly="1" outline="0" fieldPosition="0"/>
    </format>
    <format dxfId="282">
      <pivotArea field="0" type="button" dataOnly="0" labelOnly="1" outline="0" axis="axisCol" fieldPosition="0"/>
    </format>
    <format dxfId="281">
      <pivotArea type="topRight" dataOnly="0" labelOnly="1" outline="0" fieldPosition="0"/>
    </format>
    <format dxfId="280">
      <pivotArea field="1" type="button" dataOnly="0" labelOnly="1" outline="0" axis="axisRow" fieldPosition="0"/>
    </format>
    <format dxfId="279">
      <pivotArea dataOnly="0" labelOnly="1" fieldPosition="0">
        <references count="1">
          <reference field="1" count="0"/>
        </references>
      </pivotArea>
    </format>
    <format dxfId="278">
      <pivotArea dataOnly="0" labelOnly="1" grandRow="1" outline="0" fieldPosition="0"/>
    </format>
    <format dxfId="277">
      <pivotArea dataOnly="0" labelOnly="1" fieldPosition="0">
        <references count="1">
          <reference field="0" count="0"/>
        </references>
      </pivotArea>
    </format>
    <format dxfId="276">
      <pivotArea dataOnly="0" labelOnly="1" grandCol="1" outline="0" fieldPosition="0"/>
    </format>
    <format dxfId="275">
      <pivotArea type="all" dataOnly="0" outline="0" fieldPosition="0"/>
    </format>
    <format dxfId="274">
      <pivotArea outline="0" collapsedLevelsAreSubtotals="1" fieldPosition="0"/>
    </format>
    <format dxfId="273">
      <pivotArea type="origin" dataOnly="0" labelOnly="1" outline="0" fieldPosition="0"/>
    </format>
    <format dxfId="272">
      <pivotArea field="0" type="button" dataOnly="0" labelOnly="1" outline="0" axis="axisCol" fieldPosition="0"/>
    </format>
    <format dxfId="271">
      <pivotArea type="topRight" dataOnly="0" labelOnly="1" outline="0" fieldPosition="0"/>
    </format>
    <format dxfId="270">
      <pivotArea field="1" type="button" dataOnly="0" labelOnly="1" outline="0" axis="axisRow" fieldPosition="0"/>
    </format>
    <format dxfId="269">
      <pivotArea dataOnly="0" labelOnly="1" fieldPosition="0">
        <references count="1">
          <reference field="1" count="0"/>
        </references>
      </pivotArea>
    </format>
    <format dxfId="268">
      <pivotArea dataOnly="0" labelOnly="1" grandRow="1" outline="0" fieldPosition="0"/>
    </format>
    <format dxfId="267">
      <pivotArea dataOnly="0" labelOnly="1" fieldPosition="0">
        <references count="1">
          <reference field="0" count="0"/>
        </references>
      </pivotArea>
    </format>
    <format dxfId="266">
      <pivotArea dataOnly="0" labelOnly="1" grandCol="1" outline="0" fieldPosition="0"/>
    </format>
    <format dxfId="265">
      <pivotArea dataOnly="0" labelOnly="1" fieldPosition="0">
        <references count="1">
          <reference field="1" count="1">
            <x v="0"/>
          </reference>
        </references>
      </pivotArea>
    </format>
    <format dxfId="264">
      <pivotArea dataOnly="0" labelOnly="1" fieldPosition="0">
        <references count="1">
          <reference field="0" count="0"/>
        </references>
      </pivotArea>
    </format>
    <format dxfId="263">
      <pivotArea dataOnly="0" labelOnly="1" grandCol="1" outline="0" fieldPosition="0"/>
    </format>
    <format dxfId="262">
      <pivotArea outline="0" fieldPosition="0">
        <references count="1">
          <reference field="4294967294" count="1">
            <x v="0"/>
          </reference>
        </references>
      </pivotArea>
    </format>
    <format dxfId="261">
      <pivotArea field="0" type="button" dataOnly="0" labelOnly="1" outline="0" axis="axisCol" fieldPosition="0"/>
    </format>
    <format dxfId="260">
      <pivotArea dataOnly="0" labelOnly="1" fieldPosition="0">
        <references count="1">
          <reference field="0" count="0"/>
        </references>
      </pivotArea>
    </format>
    <format dxfId="259">
      <pivotArea dataOnly="0" labelOnly="1" fieldPosition="0">
        <references count="1">
          <reference field="0" count="1">
            <x v="11"/>
          </reference>
        </references>
      </pivotArea>
    </format>
    <format dxfId="258">
      <pivotArea dataOnly="0" labelOnly="1" grandCol="1" outline="0" fieldPosition="0"/>
    </format>
    <format dxfId="257">
      <pivotArea dataOnly="0" labelOnly="1" grandRow="1" outline="0" fieldPosition="0"/>
    </format>
    <format dxfId="256">
      <pivotArea field="1" type="button" dataOnly="0" labelOnly="1" outline="0" axis="axisRow" fieldPosition="0"/>
    </format>
    <format dxfId="255">
      <pivotArea field="0" type="button" dataOnly="0" labelOnly="1" outline="0" axis="axisCol" fieldPosition="0"/>
    </format>
    <format dxfId="254">
      <pivotArea dataOnly="0" labelOnly="1" fieldPosition="0">
        <references count="1">
          <reference field="0" count="0"/>
        </references>
      </pivotArea>
    </format>
  </formats>
  <pivotTableStyleInfo name="Yanyong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899C3AF-9A0B-4D5C-9B8A-733B7B7394A3}" name="PivotTable1" cacheId="110" applyNumberFormats="0" applyBorderFormats="0" applyFontFormats="0" applyPatternFormats="0" applyAlignmentFormats="0" applyWidthHeightFormats="1" dataCaption="Values" grandTotalCaption="Total" missingCaption="0" updatedVersion="8" minRefreshableVersion="3" itemPrintTitles="1" createdVersion="6" indent="0" outline="1" outlineData="1" multipleFieldFilters="0" rowHeaderCaption="Primary Crash Factor*" colHeaderCaption=" " fieldListSortAscending="1">
  <location ref="A3:O23" firstHeaderRow="1" firstDataRow="2" firstDataCol="1"/>
  <pivotFields count="3">
    <pivotField axis="axisCol" showAll="0">
      <items count="14">
        <item x="2"/>
        <item x="8"/>
        <item x="3"/>
        <item x="6"/>
        <item x="12"/>
        <item x="1"/>
        <item x="7"/>
        <item x="9"/>
        <item x="0"/>
        <item x="10"/>
        <item x="4"/>
        <item x="5"/>
        <item n="Not stated" x="11"/>
        <item t="default"/>
      </items>
    </pivotField>
    <pivotField axis="axisRow" showAll="0">
      <items count="19">
        <item x="1"/>
        <item x="16"/>
        <item x="10"/>
        <item x="2"/>
        <item x="12"/>
        <item x="3"/>
        <item x="9"/>
        <item x="4"/>
        <item x="0"/>
        <item x="14"/>
        <item x="17"/>
        <item x="8"/>
        <item x="13"/>
        <item x="6"/>
        <item x="11"/>
        <item x="7"/>
        <item x="15"/>
        <item n="Not stated" x="5"/>
        <item t="default"/>
      </items>
    </pivotField>
    <pivotField dataField="1" showAll="0"/>
  </pivotFields>
  <rowFields count="1">
    <field x="1"/>
  </rowFields>
  <rowItems count="1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Fields count="1">
    <field x="0"/>
  </colFields>
  <col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colItems>
  <dataFields count="1">
    <dataField name=" " fld="2" baseField="1" baseItem="7" numFmtId="3"/>
  </dataFields>
  <formats count="43">
    <format dxfId="253">
      <pivotArea type="all" dataOnly="0" outline="0" fieldPosition="0"/>
    </format>
    <format dxfId="252">
      <pivotArea outline="0" collapsedLevelsAreSubtotals="1" fieldPosition="0"/>
    </format>
    <format dxfId="251">
      <pivotArea type="origin" dataOnly="0" labelOnly="1" outline="0" fieldPosition="0"/>
    </format>
    <format dxfId="250">
      <pivotArea field="0" type="button" dataOnly="0" labelOnly="1" outline="0" axis="axisCol" fieldPosition="0"/>
    </format>
    <format dxfId="249">
      <pivotArea type="topRight" dataOnly="0" labelOnly="1" outline="0" fieldPosition="0"/>
    </format>
    <format dxfId="248">
      <pivotArea field="1" type="button" dataOnly="0" labelOnly="1" outline="0" axis="axisRow" fieldPosition="0"/>
    </format>
    <format dxfId="247">
      <pivotArea dataOnly="0" labelOnly="1" fieldPosition="0">
        <references count="1">
          <reference field="1" count="0"/>
        </references>
      </pivotArea>
    </format>
    <format dxfId="246">
      <pivotArea dataOnly="0" labelOnly="1" grandRow="1" outline="0" fieldPosition="0"/>
    </format>
    <format dxfId="245">
      <pivotArea dataOnly="0" labelOnly="1" fieldPosition="0">
        <references count="1">
          <reference field="0" count="0"/>
        </references>
      </pivotArea>
    </format>
    <format dxfId="244">
      <pivotArea dataOnly="0" labelOnly="1" grandCol="1" outline="0" fieldPosition="0"/>
    </format>
    <format dxfId="243">
      <pivotArea type="all" dataOnly="0" outline="0" fieldPosition="0"/>
    </format>
    <format dxfId="242">
      <pivotArea outline="0" collapsedLevelsAreSubtotals="1" fieldPosition="0"/>
    </format>
    <format dxfId="241">
      <pivotArea type="origin" dataOnly="0" labelOnly="1" outline="0" fieldPosition="0"/>
    </format>
    <format dxfId="240">
      <pivotArea field="0" type="button" dataOnly="0" labelOnly="1" outline="0" axis="axisCol" fieldPosition="0"/>
    </format>
    <format dxfId="239">
      <pivotArea type="topRight" dataOnly="0" labelOnly="1" outline="0" fieldPosition="0"/>
    </format>
    <format dxfId="238">
      <pivotArea field="1" type="button" dataOnly="0" labelOnly="1" outline="0" axis="axisRow" fieldPosition="0"/>
    </format>
    <format dxfId="237">
      <pivotArea dataOnly="0" labelOnly="1" fieldPosition="0">
        <references count="1">
          <reference field="1" count="0"/>
        </references>
      </pivotArea>
    </format>
    <format dxfId="236">
      <pivotArea dataOnly="0" labelOnly="1" grandRow="1" outline="0" fieldPosition="0"/>
    </format>
    <format dxfId="235">
      <pivotArea dataOnly="0" labelOnly="1" fieldPosition="0">
        <references count="1">
          <reference field="0" count="0"/>
        </references>
      </pivotArea>
    </format>
    <format dxfId="234">
      <pivotArea dataOnly="0" labelOnly="1" grandCol="1" outline="0" fieldPosition="0"/>
    </format>
    <format dxfId="233">
      <pivotArea type="all" dataOnly="0" outline="0" fieldPosition="0"/>
    </format>
    <format dxfId="232">
      <pivotArea outline="0" collapsedLevelsAreSubtotals="1" fieldPosition="0"/>
    </format>
    <format dxfId="231">
      <pivotArea type="origin" dataOnly="0" labelOnly="1" outline="0" fieldPosition="0"/>
    </format>
    <format dxfId="230">
      <pivotArea field="0" type="button" dataOnly="0" labelOnly="1" outline="0" axis="axisCol" fieldPosition="0"/>
    </format>
    <format dxfId="229">
      <pivotArea type="topRight" dataOnly="0" labelOnly="1" outline="0" fieldPosition="0"/>
    </format>
    <format dxfId="228">
      <pivotArea field="1" type="button" dataOnly="0" labelOnly="1" outline="0" axis="axisRow" fieldPosition="0"/>
    </format>
    <format dxfId="227">
      <pivotArea dataOnly="0" labelOnly="1" fieldPosition="0">
        <references count="1">
          <reference field="1" count="0"/>
        </references>
      </pivotArea>
    </format>
    <format dxfId="226">
      <pivotArea dataOnly="0" labelOnly="1" grandRow="1" outline="0" fieldPosition="0"/>
    </format>
    <format dxfId="225">
      <pivotArea dataOnly="0" labelOnly="1" fieldPosition="0">
        <references count="1">
          <reference field="0" count="0"/>
        </references>
      </pivotArea>
    </format>
    <format dxfId="224">
      <pivotArea dataOnly="0" labelOnly="1" grandCol="1" outline="0" fieldPosition="0"/>
    </format>
    <format dxfId="223">
      <pivotArea dataOnly="0" labelOnly="1" fieldPosition="0">
        <references count="1">
          <reference field="1" count="1">
            <x v="0"/>
          </reference>
        </references>
      </pivotArea>
    </format>
    <format dxfId="222">
      <pivotArea dataOnly="0" labelOnly="1" fieldPosition="0">
        <references count="1">
          <reference field="0" count="0"/>
        </references>
      </pivotArea>
    </format>
    <format dxfId="221">
      <pivotArea dataOnly="0" labelOnly="1" grandCol="1" outline="0" fieldPosition="0"/>
    </format>
    <format dxfId="220">
      <pivotArea outline="0" fieldPosition="0">
        <references count="1">
          <reference field="4294967294" count="1">
            <x v="0"/>
          </reference>
        </references>
      </pivotArea>
    </format>
    <format dxfId="219">
      <pivotArea field="0" type="button" dataOnly="0" labelOnly="1" outline="0" axis="axisCol" fieldPosition="0"/>
    </format>
    <format dxfId="218">
      <pivotArea dataOnly="0" labelOnly="1" fieldPosition="0">
        <references count="1">
          <reference field="0" count="0"/>
        </references>
      </pivotArea>
    </format>
    <format dxfId="217">
      <pivotArea field="1" type="button" dataOnly="0" labelOnly="1" outline="0" axis="axisRow" fieldPosition="0"/>
    </format>
    <format dxfId="216">
      <pivotArea field="0" type="button" dataOnly="0" labelOnly="1" outline="0" axis="axisCol" fieldPosition="0"/>
    </format>
    <format dxfId="215">
      <pivotArea dataOnly="0" labelOnly="1" fieldPosition="0">
        <references count="1">
          <reference field="0" count="1">
            <x v="11"/>
          </reference>
        </references>
      </pivotArea>
    </format>
    <format dxfId="214">
      <pivotArea dataOnly="0" labelOnly="1" grandCol="1" outline="0" fieldPosition="0"/>
    </format>
    <format dxfId="213">
      <pivotArea dataOnly="0" labelOnly="1" grandRow="1" outline="0" fieldPosition="0"/>
    </format>
    <format dxfId="212">
      <pivotArea dataOnly="0" labelOnly="1" fieldPosition="0">
        <references count="1">
          <reference field="0" count="1">
            <x v="12"/>
          </reference>
        </references>
      </pivotArea>
    </format>
    <format dxfId="211">
      <pivotArea dataOnly="0" labelOnly="1" fieldPosition="0">
        <references count="1">
          <reference field="0" count="0"/>
        </references>
      </pivotArea>
    </format>
  </formats>
  <pivotTableStyleInfo name="Yanyong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5B1CC07-F170-48C3-B104-EFD4B3A698F3}" name="PivotTable1" cacheId="97" applyNumberFormats="0" applyBorderFormats="0" applyFontFormats="0" applyPatternFormats="0" applyAlignmentFormats="0" applyWidthHeightFormats="1" dataCaption="Values" grandTotalCaption="Total" missingCaption="0" updatedVersion="8" minRefreshableVersion="3" colGrandTotals="0" itemPrintTitles="1" createdVersion="6" indent="0" outline="1" outlineData="1" multipleFieldFilters="0" rowHeaderCaption="Month" colHeaderCaption=" " fieldListSortAscending="1">
  <location ref="A3:K18" firstHeaderRow="1" firstDataRow="3" firstDataCol="1"/>
  <pivotFields count="4">
    <pivotField axis="axisCol" showAll="0" sortType="ascending" defaultSubtotal="0">
      <items count="5">
        <item x="4"/>
        <item x="0"/>
        <item x="1"/>
        <item x="2"/>
        <item x="3"/>
      </items>
    </pivotField>
    <pivotField axis="axisRow" subtotalTop="0" showAll="0" defaultSubtotal="0">
      <items count="12">
        <item x="11"/>
        <item x="0"/>
        <item x="10"/>
        <item x="1"/>
        <item x="9"/>
        <item x="8"/>
        <item x="4"/>
        <item x="7"/>
        <item x="2"/>
        <item x="6"/>
        <item x="5"/>
        <item x="3"/>
      </items>
    </pivotField>
    <pivotField axis="axisCol" subtotalTop="0" showAll="0" defaultSubtotal="0">
      <items count="2">
        <item x="1"/>
        <item x="0"/>
      </items>
    </pivotField>
    <pivotField dataField="1" showAll="0" defaultSubtotal="0"/>
  </pivotFields>
  <rowFields count="1">
    <field x="1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2">
    <field x="0"/>
    <field x="2"/>
  </colFields>
  <colItems count="10">
    <i>
      <x/>
      <x/>
    </i>
    <i r="1">
      <x v="1"/>
    </i>
    <i>
      <x v="1"/>
      <x/>
    </i>
    <i r="1">
      <x v="1"/>
    </i>
    <i>
      <x v="2"/>
      <x/>
    </i>
    <i r="1">
      <x v="1"/>
    </i>
    <i>
      <x v="3"/>
      <x/>
    </i>
    <i r="1">
      <x v="1"/>
    </i>
    <i>
      <x v="4"/>
      <x/>
    </i>
    <i r="1">
      <x v="1"/>
    </i>
  </colItems>
  <dataFields count="1">
    <dataField name="  " fld="3" baseField="1" baseItem="3" numFmtId="3"/>
  </dataFields>
  <formats count="32">
    <format dxfId="210">
      <pivotArea type="all" dataOnly="0" outline="0" fieldPosition="0"/>
    </format>
    <format dxfId="209">
      <pivotArea outline="0" collapsedLevelsAreSubtotals="1" fieldPosition="0"/>
    </format>
    <format dxfId="208">
      <pivotArea type="origin" dataOnly="0" labelOnly="1" outline="0" fieldPosition="0"/>
    </format>
    <format dxfId="207">
      <pivotArea type="topRight" dataOnly="0" labelOnly="1" outline="0" fieldPosition="0"/>
    </format>
    <format dxfId="206">
      <pivotArea field="0" type="button" dataOnly="0" labelOnly="1" outline="0" axis="axisCol" fieldPosition="0"/>
    </format>
    <format dxfId="205">
      <pivotArea dataOnly="0" labelOnly="1" fieldPosition="0">
        <references count="1">
          <reference field="0" count="0"/>
        </references>
      </pivotArea>
    </format>
    <format dxfId="204">
      <pivotArea dataOnly="0" labelOnly="1" grandRow="1" outline="0" fieldPosition="0"/>
    </format>
    <format dxfId="203">
      <pivotArea dataOnly="0" labelOnly="1" grandCol="1" outline="0" fieldPosition="0"/>
    </format>
    <format dxfId="202">
      <pivotArea type="all" dataOnly="0" outline="0" fieldPosition="0"/>
    </format>
    <format dxfId="201">
      <pivotArea outline="0" collapsedLevelsAreSubtotals="1" fieldPosition="0"/>
    </format>
    <format dxfId="200">
      <pivotArea type="origin" dataOnly="0" labelOnly="1" outline="0" fieldPosition="0"/>
    </format>
    <format dxfId="199">
      <pivotArea type="topRight" dataOnly="0" labelOnly="1" outline="0" fieldPosition="0"/>
    </format>
    <format dxfId="198">
      <pivotArea field="0" type="button" dataOnly="0" labelOnly="1" outline="0" axis="axisCol" fieldPosition="0"/>
    </format>
    <format dxfId="197">
      <pivotArea dataOnly="0" labelOnly="1" fieldPosition="0">
        <references count="1">
          <reference field="0" count="0"/>
        </references>
      </pivotArea>
    </format>
    <format dxfId="196">
      <pivotArea dataOnly="0" labelOnly="1" grandRow="1" outline="0" fieldPosition="0"/>
    </format>
    <format dxfId="195">
      <pivotArea dataOnly="0" labelOnly="1" grandCol="1" outline="0" fieldPosition="0"/>
    </format>
    <format dxfId="194">
      <pivotArea outline="0" fieldPosition="0">
        <references count="1">
          <reference field="4294967294" count="1">
            <x v="0"/>
          </reference>
        </references>
      </pivotArea>
    </format>
    <format dxfId="193">
      <pivotArea dataOnly="0" labelOnly="1" grandRow="1" outline="0" fieldPosition="0"/>
    </format>
    <format dxfId="192">
      <pivotArea grandRow="1" outline="0" collapsedLevelsAreSubtotals="1" fieldPosition="0"/>
    </format>
    <format dxfId="191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190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189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188">
      <pivotArea grandRow="1" outline="0" collapsedLevelsAreSubtotals="1" fieldPosition="0"/>
    </format>
    <format dxfId="187">
      <pivotArea field="0" type="button" dataOnly="0" labelOnly="1" outline="0" axis="axisCol" fieldPosition="0"/>
    </format>
    <format dxfId="186">
      <pivotArea grandRow="1" outline="0" collapsedLevelsAreSubtotals="1" fieldPosition="0"/>
    </format>
    <format dxfId="185">
      <pivotArea field="0" type="button" dataOnly="0" labelOnly="1" outline="0" axis="axisCol" fieldPosition="0"/>
    </format>
    <format dxfId="184">
      <pivotArea field="2" type="button" dataOnly="0" labelOnly="1" outline="0" axis="axisCol" fieldPosition="1"/>
    </format>
    <format dxfId="183">
      <pivotArea type="topRight" dataOnly="0" labelOnly="1" outline="0" fieldPosition="0"/>
    </format>
    <format dxfId="182">
      <pivotArea dataOnly="0" labelOnly="1" fieldPosition="0">
        <references count="1">
          <reference field="0" count="0"/>
        </references>
      </pivotArea>
    </format>
    <format dxfId="181">
      <pivotArea field="1" type="button" dataOnly="0" labelOnly="1" outline="0" axis="axisRow" fieldPosition="0"/>
    </format>
    <format dxfId="180">
      <pivotArea dataOnly="0" labelOnly="1" fieldPosition="0">
        <references count="2">
          <reference field="0" count="1" selected="0">
            <x v="3"/>
          </reference>
          <reference field="2" count="0"/>
        </references>
      </pivotArea>
    </format>
    <format dxfId="179">
      <pivotArea dataOnly="0" labelOnly="1" fieldPosition="0">
        <references count="2">
          <reference field="0" count="1" selected="0">
            <x v="4"/>
          </reference>
          <reference field="2" count="0"/>
        </references>
      </pivotArea>
    </format>
  </formats>
  <pivotTableStyleInfo name="June2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B36256-F27F-490D-9D0B-E035970EEB87}" name="PivotTable5" cacheId="111" applyNumberFormats="0" applyBorderFormats="0" applyFontFormats="0" applyPatternFormats="0" applyAlignmentFormats="0" applyWidthHeightFormats="1" dataCaption="Values" grandTotalCaption="Total" missingCaption="0" updatedVersion="8" minRefreshableVersion="3" colGrandTotals="0" itemPrintTitles="1" createdVersion="6" indent="0" outline="1" outlineData="1" multipleFieldFilters="0" rowHeaderCaption="Age" colHeaderCaption=" " fieldListSortAscending="1">
  <location ref="A3:K17" firstHeaderRow="1" firstDataRow="3" firstDataCol="1"/>
  <pivotFields count="4">
    <pivotField axis="axisCol" showAll="0" sortType="ascending" defaultSubtotal="0">
      <items count="5">
        <item x="0"/>
        <item x="4"/>
        <item x="1"/>
        <item x="2"/>
        <item x="3"/>
      </items>
    </pivotField>
    <pivotField axis="axisRow" showAll="0" defaultSubtotal="0">
      <items count="11">
        <item x="9"/>
        <item x="1"/>
        <item x="0"/>
        <item x="7"/>
        <item x="6"/>
        <item x="4"/>
        <item x="10"/>
        <item x="2"/>
        <item x="3"/>
        <item x="8"/>
        <item x="5"/>
      </items>
    </pivotField>
    <pivotField axis="axisCol" showAll="0" defaultSubtotal="0">
      <items count="2">
        <item x="0"/>
        <item x="1"/>
      </items>
    </pivotField>
    <pivotField dataField="1" showAll="0" defaultSubtotal="0"/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2">
    <field x="0"/>
    <field x="2"/>
  </colFields>
  <colItems count="10">
    <i>
      <x/>
      <x/>
    </i>
    <i r="1">
      <x v="1"/>
    </i>
    <i>
      <x v="1"/>
      <x/>
    </i>
    <i r="1">
      <x v="1"/>
    </i>
    <i>
      <x v="2"/>
      <x/>
    </i>
    <i r="1">
      <x v="1"/>
    </i>
    <i>
      <x v="3"/>
      <x/>
    </i>
    <i r="1">
      <x v="1"/>
    </i>
    <i>
      <x v="4"/>
      <x/>
    </i>
    <i r="1">
      <x v="1"/>
    </i>
  </colItems>
  <dataFields count="1">
    <dataField name=" " fld="3" baseField="1" baseItem="8" numFmtId="3"/>
  </dataFields>
  <formats count="23">
    <format dxfId="178">
      <pivotArea type="all" dataOnly="0" outline="0" fieldPosition="0"/>
    </format>
    <format dxfId="177">
      <pivotArea type="all" dataOnly="0" outline="0" fieldPosition="0"/>
    </format>
    <format dxfId="176">
      <pivotArea type="all" dataOnly="0" outline="0" fieldPosition="0"/>
    </format>
    <format dxfId="175">
      <pivotArea dataOnly="0" labelOnly="1" fieldPosition="0">
        <references count="1">
          <reference field="0" count="0"/>
        </references>
      </pivotArea>
    </format>
    <format dxfId="174">
      <pivotArea outline="0" fieldPosition="0">
        <references count="1">
          <reference field="4294967294" count="1">
            <x v="0"/>
          </reference>
        </references>
      </pivotArea>
    </format>
    <format dxfId="173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172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171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170">
      <pivotArea field="0" type="button" dataOnly="0" labelOnly="1" outline="0" axis="axisCol" fieldPosition="0"/>
    </format>
    <format dxfId="169">
      <pivotArea dataOnly="0" labelOnly="1" fieldPosition="0">
        <references count="1">
          <reference field="0" count="2">
            <x v="0"/>
            <x v="1"/>
          </reference>
        </references>
      </pivotArea>
    </format>
    <format dxfId="168">
      <pivotArea dataOnly="0" labelOnly="1" fieldPosition="0">
        <references count="1">
          <reference field="0" count="1">
            <x v="2"/>
          </reference>
        </references>
      </pivotArea>
    </format>
    <format dxfId="167">
      <pivotArea dataOnly="0" labelOnly="1" fieldPosition="0">
        <references count="2">
          <reference field="0" count="1" selected="0">
            <x v="0"/>
          </reference>
          <reference field="2" count="0"/>
        </references>
      </pivotArea>
    </format>
    <format dxfId="166">
      <pivotArea dataOnly="0" labelOnly="1" fieldPosition="0">
        <references count="2">
          <reference field="0" count="1" selected="0">
            <x v="1"/>
          </reference>
          <reference field="2" count="0"/>
        </references>
      </pivotArea>
    </format>
    <format dxfId="165">
      <pivotArea dataOnly="0" labelOnly="1" fieldPosition="0">
        <references count="2">
          <reference field="0" count="1" selected="0">
            <x v="2"/>
          </reference>
          <reference field="2" count="0"/>
        </references>
      </pivotArea>
    </format>
    <format dxfId="164">
      <pivotArea field="0" type="button" dataOnly="0" labelOnly="1" outline="0" axis="axisCol" fieldPosition="0"/>
    </format>
    <format dxfId="163">
      <pivotArea field="2" type="button" dataOnly="0" labelOnly="1" outline="0" axis="axisCol" fieldPosition="1"/>
    </format>
    <format dxfId="162">
      <pivotArea type="topRight" dataOnly="0" labelOnly="1" outline="0" fieldPosition="0"/>
    </format>
    <format dxfId="161">
      <pivotArea dataOnly="0" labelOnly="1" fieldPosition="0">
        <references count="1">
          <reference field="0" count="0"/>
        </references>
      </pivotArea>
    </format>
    <format dxfId="160">
      <pivotArea field="1" type="button" dataOnly="0" labelOnly="1" outline="0" axis="axisRow" fieldPosition="0"/>
    </format>
    <format dxfId="159">
      <pivotArea dataOnly="0" labelOnly="1" grandRow="1" outline="0" fieldPosition="0"/>
    </format>
    <format dxfId="158">
      <pivotArea dataOnly="0" labelOnly="1" fieldPosition="0">
        <references count="2">
          <reference field="0" count="1" selected="0">
            <x v="3"/>
          </reference>
          <reference field="2" count="1">
            <x v="0"/>
          </reference>
        </references>
      </pivotArea>
    </format>
    <format dxfId="157">
      <pivotArea dataOnly="0" labelOnly="1" fieldPosition="0">
        <references count="2">
          <reference field="0" count="1" selected="0">
            <x v="3"/>
          </reference>
          <reference field="2" count="1">
            <x v="1"/>
          </reference>
        </references>
      </pivotArea>
    </format>
    <format dxfId="156">
      <pivotArea dataOnly="0" labelOnly="1" fieldPosition="0">
        <references count="2">
          <reference field="0" count="1" selected="0">
            <x v="4"/>
          </reference>
          <reference field="2" count="0"/>
        </references>
      </pivotArea>
    </format>
  </formats>
  <pivotTableStyleInfo name="Yanyong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0898979-977E-4FDA-8CE9-9F11317D421D}" name="PivotTable1" cacheId="113" applyNumberFormats="0" applyBorderFormats="0" applyFontFormats="0" applyPatternFormats="0" applyAlignmentFormats="0" applyWidthHeightFormats="1" dataCaption="Values" grandTotalCaption="TOTAL" missingCaption="0" updatedVersion="8" minRefreshableVersion="3" rowGrandTotals="0" colGrandTotals="0" itemPrintTitles="1" createdVersion="6" indent="0" outline="1" outlineData="1" multipleFieldFilters="0" rowHeaderCaption="Holidays" fieldListSortAscending="1">
  <location ref="A3:F39" firstHeaderRow="0" firstDataRow="1" firstDataCol="1"/>
  <pivotFields count="7">
    <pivotField axis="axisRow" showAll="0" defaultSubtotal="0">
      <items count="5">
        <item x="4"/>
        <item x="3"/>
        <item x="2"/>
        <item x="0"/>
        <item x="1"/>
      </items>
    </pivotField>
    <pivotField axis="axisRow" showAll="0" defaultSubtotal="0">
      <items count="6">
        <item x="5"/>
        <item x="0"/>
        <item x="1"/>
        <item x="4"/>
        <item x="2"/>
        <item x="3"/>
      </items>
    </pivotField>
    <pivotField dataField="1" subtotalTop="0" showAll="0" defaultSubtotal="0"/>
    <pivotField dataField="1" subtotalTop="0" showAll="0" defaultSubtotal="0"/>
    <pivotField dataField="1" showAll="0" defaultSubtotal="0"/>
    <pivotField dataField="1" showAll="0" defaultSubtotal="0"/>
    <pivotField dataField="1" showAll="0" defaultSubtotal="0"/>
  </pivotFields>
  <rowFields count="2">
    <field x="1"/>
    <field x="0"/>
  </rowFields>
  <rowItems count="36">
    <i>
      <x/>
    </i>
    <i r="1">
      <x/>
    </i>
    <i r="1">
      <x v="1"/>
    </i>
    <i r="1">
      <x v="2"/>
    </i>
    <i r="1">
      <x v="3"/>
    </i>
    <i r="1">
      <x v="4"/>
    </i>
    <i>
      <x v="1"/>
    </i>
    <i r="1">
      <x/>
    </i>
    <i r="1">
      <x v="1"/>
    </i>
    <i r="1">
      <x v="2"/>
    </i>
    <i r="1">
      <x v="3"/>
    </i>
    <i r="1">
      <x v="4"/>
    </i>
    <i>
      <x v="2"/>
    </i>
    <i r="1">
      <x/>
    </i>
    <i r="1">
      <x v="1"/>
    </i>
    <i r="1">
      <x v="2"/>
    </i>
    <i r="1">
      <x v="3"/>
    </i>
    <i r="1">
      <x v="4"/>
    </i>
    <i>
      <x v="3"/>
    </i>
    <i r="1">
      <x/>
    </i>
    <i r="1">
      <x v="1"/>
    </i>
    <i r="1">
      <x v="2"/>
    </i>
    <i r="1">
      <x v="3"/>
    </i>
    <i r="1">
      <x v="4"/>
    </i>
    <i>
      <x v="4"/>
    </i>
    <i r="1">
      <x/>
    </i>
    <i r="1">
      <x v="1"/>
    </i>
    <i r="1">
      <x v="2"/>
    </i>
    <i r="1">
      <x v="3"/>
    </i>
    <i r="1">
      <x v="4"/>
    </i>
    <i>
      <x v="5"/>
    </i>
    <i r="1">
      <x/>
    </i>
    <i r="1">
      <x v="1"/>
    </i>
    <i r="1">
      <x v="2"/>
    </i>
    <i r="1">
      <x v="3"/>
    </i>
    <i r="1">
      <x v="4"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Start Date*" fld="4" subtotal="min" baseField="1" baseItem="0" numFmtId="14"/>
    <dataField name="End Date" fld="5" subtotal="min" baseField="1" baseItem="0" numFmtId="14"/>
    <dataField name="Days" fld="6" subtotal="min" baseField="1" baseItem="0" numFmtId="2"/>
    <dataField name="Killed" fld="2" baseField="0" baseItem="3" numFmtId="3"/>
    <dataField name="Injured" fld="3" baseField="0" baseItem="3" numFmtId="3"/>
  </dataFields>
  <formats count="57">
    <format dxfId="155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5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53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152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51">
      <pivotArea outline="0" fieldPosition="0">
        <references count="1">
          <reference field="4294967294" count="1">
            <x v="2"/>
          </reference>
        </references>
      </pivotArea>
    </format>
    <format dxfId="150">
      <pivotArea type="all" dataOnly="0" outline="0" fieldPosition="0"/>
    </format>
    <format dxfId="149">
      <pivotArea outline="0" collapsedLevelsAreSubtotals="1" fieldPosition="0"/>
    </format>
    <format dxfId="148">
      <pivotArea field="1" type="button" dataOnly="0" labelOnly="1" outline="0" axis="axisRow" fieldPosition="0"/>
    </format>
    <format dxfId="147">
      <pivotArea dataOnly="0" labelOnly="1" fieldPosition="0">
        <references count="1">
          <reference field="1" count="0"/>
        </references>
      </pivotArea>
    </format>
    <format dxfId="146">
      <pivotArea dataOnly="0" labelOnly="1" grandRow="1" outline="0" fieldPosition="0"/>
    </format>
    <format dxfId="145">
      <pivotArea dataOnly="0" labelOnly="1" fieldPosition="0">
        <references count="2">
          <reference field="0" count="0"/>
          <reference field="1" count="1" selected="0">
            <x v="0"/>
          </reference>
        </references>
      </pivotArea>
    </format>
    <format dxfId="144">
      <pivotArea dataOnly="0" labelOnly="1" fieldPosition="0">
        <references count="2">
          <reference field="0" count="0"/>
          <reference field="1" count="1" selected="0">
            <x v="1"/>
          </reference>
        </references>
      </pivotArea>
    </format>
    <format dxfId="143">
      <pivotArea dataOnly="0" labelOnly="1" fieldPosition="0">
        <references count="2">
          <reference field="0" count="0"/>
          <reference field="1" count="1" selected="0">
            <x v="2"/>
          </reference>
        </references>
      </pivotArea>
    </format>
    <format dxfId="142">
      <pivotArea dataOnly="0" labelOnly="1" fieldPosition="0">
        <references count="2">
          <reference field="0" count="0"/>
          <reference field="1" count="1" selected="0">
            <x v="3"/>
          </reference>
        </references>
      </pivotArea>
    </format>
    <format dxfId="141">
      <pivotArea dataOnly="0" labelOnly="1" fieldPosition="0">
        <references count="2">
          <reference field="0" count="0"/>
          <reference field="1" count="1" selected="0">
            <x v="4"/>
          </reference>
        </references>
      </pivotArea>
    </format>
    <format dxfId="140">
      <pivotArea dataOnly="0" labelOnly="1" fieldPosition="0">
        <references count="2">
          <reference field="0" count="0"/>
          <reference field="1" count="1" selected="0">
            <x v="5"/>
          </reference>
        </references>
      </pivotArea>
    </format>
    <format dxfId="139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38">
      <pivotArea type="all" dataOnly="0" outline="0" fieldPosition="0"/>
    </format>
    <format dxfId="137">
      <pivotArea outline="0" collapsedLevelsAreSubtotals="1" fieldPosition="0"/>
    </format>
    <format dxfId="136">
      <pivotArea field="1" type="button" dataOnly="0" labelOnly="1" outline="0" axis="axisRow" fieldPosition="0"/>
    </format>
    <format dxfId="135">
      <pivotArea dataOnly="0" labelOnly="1" fieldPosition="0">
        <references count="1">
          <reference field="1" count="0"/>
        </references>
      </pivotArea>
    </format>
    <format dxfId="134">
      <pivotArea dataOnly="0" labelOnly="1" grandRow="1" outline="0" fieldPosition="0"/>
    </format>
    <format dxfId="133">
      <pivotArea dataOnly="0" labelOnly="1" fieldPosition="0">
        <references count="2">
          <reference field="0" count="0"/>
          <reference field="1" count="1" selected="0">
            <x v="0"/>
          </reference>
        </references>
      </pivotArea>
    </format>
    <format dxfId="132">
      <pivotArea dataOnly="0" labelOnly="1" fieldPosition="0">
        <references count="2">
          <reference field="0" count="0"/>
          <reference field="1" count="1" selected="0">
            <x v="1"/>
          </reference>
        </references>
      </pivotArea>
    </format>
    <format dxfId="131">
      <pivotArea dataOnly="0" labelOnly="1" fieldPosition="0">
        <references count="2">
          <reference field="0" count="0"/>
          <reference field="1" count="1" selected="0">
            <x v="2"/>
          </reference>
        </references>
      </pivotArea>
    </format>
    <format dxfId="130">
      <pivotArea dataOnly="0" labelOnly="1" fieldPosition="0">
        <references count="2">
          <reference field="0" count="0"/>
          <reference field="1" count="1" selected="0">
            <x v="3"/>
          </reference>
        </references>
      </pivotArea>
    </format>
    <format dxfId="129">
      <pivotArea dataOnly="0" labelOnly="1" fieldPosition="0">
        <references count="2">
          <reference field="0" count="0"/>
          <reference field="1" count="1" selected="0">
            <x v="4"/>
          </reference>
        </references>
      </pivotArea>
    </format>
    <format dxfId="128">
      <pivotArea dataOnly="0" labelOnly="1" fieldPosition="0">
        <references count="2">
          <reference field="0" count="0"/>
          <reference field="1" count="1" selected="0">
            <x v="5"/>
          </reference>
        </references>
      </pivotArea>
    </format>
    <format dxfId="127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26">
      <pivotArea type="all" dataOnly="0" outline="0" fieldPosition="0"/>
    </format>
    <format dxfId="125">
      <pivotArea outline="0" collapsedLevelsAreSubtotals="1" fieldPosition="0"/>
    </format>
    <format dxfId="124">
      <pivotArea field="1" type="button" dataOnly="0" labelOnly="1" outline="0" axis="axisRow" fieldPosition="0"/>
    </format>
    <format dxfId="123">
      <pivotArea dataOnly="0" labelOnly="1" fieldPosition="0">
        <references count="1">
          <reference field="1" count="0"/>
        </references>
      </pivotArea>
    </format>
    <format dxfId="122">
      <pivotArea dataOnly="0" labelOnly="1" grandRow="1" outline="0" fieldPosition="0"/>
    </format>
    <format dxfId="121">
      <pivotArea dataOnly="0" labelOnly="1" fieldPosition="0">
        <references count="2">
          <reference field="0" count="0"/>
          <reference field="1" count="1" selected="0">
            <x v="0"/>
          </reference>
        </references>
      </pivotArea>
    </format>
    <format dxfId="120">
      <pivotArea dataOnly="0" labelOnly="1" fieldPosition="0">
        <references count="2">
          <reference field="0" count="0"/>
          <reference field="1" count="1" selected="0">
            <x v="1"/>
          </reference>
        </references>
      </pivotArea>
    </format>
    <format dxfId="119">
      <pivotArea dataOnly="0" labelOnly="1" fieldPosition="0">
        <references count="2">
          <reference field="0" count="0"/>
          <reference field="1" count="1" selected="0">
            <x v="2"/>
          </reference>
        </references>
      </pivotArea>
    </format>
    <format dxfId="118">
      <pivotArea dataOnly="0" labelOnly="1" fieldPosition="0">
        <references count="2">
          <reference field="0" count="0"/>
          <reference field="1" count="1" selected="0">
            <x v="3"/>
          </reference>
        </references>
      </pivotArea>
    </format>
    <format dxfId="117">
      <pivotArea dataOnly="0" labelOnly="1" fieldPosition="0">
        <references count="2">
          <reference field="0" count="0"/>
          <reference field="1" count="1" selected="0">
            <x v="4"/>
          </reference>
        </references>
      </pivotArea>
    </format>
    <format dxfId="116">
      <pivotArea dataOnly="0" labelOnly="1" fieldPosition="0">
        <references count="2">
          <reference field="0" count="0"/>
          <reference field="1" count="1" selected="0">
            <x v="5"/>
          </reference>
        </references>
      </pivotArea>
    </format>
    <format dxfId="115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114">
      <pivotArea outline="0" fieldPosition="0">
        <references count="1">
          <reference field="4294967294" count="1">
            <x v="3"/>
          </reference>
        </references>
      </pivotArea>
    </format>
    <format dxfId="113">
      <pivotArea outline="0" fieldPosition="0">
        <references count="1">
          <reference field="4294967294" count="1">
            <x v="4"/>
          </reference>
        </references>
      </pivotArea>
    </format>
    <format dxfId="112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111">
      <pivotArea collapsedLevelsAreSubtotals="1" fieldPosition="0">
        <references count="3">
          <reference field="4294967294" count="3" selected="0">
            <x v="2"/>
            <x v="3"/>
            <x v="4"/>
          </reference>
          <reference field="0" count="0"/>
          <reference field="1" count="1" selected="0">
            <x v="0"/>
          </reference>
        </references>
      </pivotArea>
    </format>
    <format dxfId="110">
      <pivotArea collapsedLevelsAreSubtotals="1" fieldPosition="0">
        <references count="2">
          <reference field="4294967294" count="3" selected="0">
            <x v="2"/>
            <x v="3"/>
            <x v="4"/>
          </reference>
          <reference field="1" count="1">
            <x v="1"/>
          </reference>
        </references>
      </pivotArea>
    </format>
    <format dxfId="109">
      <pivotArea collapsedLevelsAreSubtotals="1" fieldPosition="0">
        <references count="3">
          <reference field="4294967294" count="3" selected="0">
            <x v="2"/>
            <x v="3"/>
            <x v="4"/>
          </reference>
          <reference field="0" count="0"/>
          <reference field="1" count="1" selected="0">
            <x v="1"/>
          </reference>
        </references>
      </pivotArea>
    </format>
    <format dxfId="108">
      <pivotArea collapsedLevelsAreSubtotals="1" fieldPosition="0">
        <references count="2">
          <reference field="4294967294" count="3" selected="0">
            <x v="2"/>
            <x v="3"/>
            <x v="4"/>
          </reference>
          <reference field="1" count="1">
            <x v="2"/>
          </reference>
        </references>
      </pivotArea>
    </format>
    <format dxfId="107">
      <pivotArea collapsedLevelsAreSubtotals="1" fieldPosition="0">
        <references count="3">
          <reference field="4294967294" count="3" selected="0">
            <x v="2"/>
            <x v="3"/>
            <x v="4"/>
          </reference>
          <reference field="0" count="0"/>
          <reference field="1" count="1" selected="0">
            <x v="2"/>
          </reference>
        </references>
      </pivotArea>
    </format>
    <format dxfId="106">
      <pivotArea collapsedLevelsAreSubtotals="1" fieldPosition="0">
        <references count="2">
          <reference field="4294967294" count="3" selected="0">
            <x v="2"/>
            <x v="3"/>
            <x v="4"/>
          </reference>
          <reference field="1" count="1">
            <x v="3"/>
          </reference>
        </references>
      </pivotArea>
    </format>
    <format dxfId="105">
      <pivotArea collapsedLevelsAreSubtotals="1" fieldPosition="0">
        <references count="3">
          <reference field="4294967294" count="3" selected="0">
            <x v="2"/>
            <x v="3"/>
            <x v="4"/>
          </reference>
          <reference field="0" count="0"/>
          <reference field="1" count="1" selected="0">
            <x v="3"/>
          </reference>
        </references>
      </pivotArea>
    </format>
    <format dxfId="104">
      <pivotArea collapsedLevelsAreSubtotals="1" fieldPosition="0">
        <references count="2">
          <reference field="4294967294" count="3" selected="0">
            <x v="2"/>
            <x v="3"/>
            <x v="4"/>
          </reference>
          <reference field="1" count="1">
            <x v="4"/>
          </reference>
        </references>
      </pivotArea>
    </format>
    <format dxfId="103">
      <pivotArea collapsedLevelsAreSubtotals="1" fieldPosition="0">
        <references count="3">
          <reference field="4294967294" count="3" selected="0">
            <x v="2"/>
            <x v="3"/>
            <x v="4"/>
          </reference>
          <reference field="0" count="0"/>
          <reference field="1" count="1" selected="0">
            <x v="4"/>
          </reference>
        </references>
      </pivotArea>
    </format>
    <format dxfId="102">
      <pivotArea collapsedLevelsAreSubtotals="1" fieldPosition="0">
        <references count="2">
          <reference field="4294967294" count="3" selected="0">
            <x v="2"/>
            <x v="3"/>
            <x v="4"/>
          </reference>
          <reference field="1" count="1">
            <x v="5"/>
          </reference>
        </references>
      </pivotArea>
    </format>
    <format dxfId="101">
      <pivotArea collapsedLevelsAreSubtotals="1" fieldPosition="0">
        <references count="3">
          <reference field="4294967294" count="3" selected="0">
            <x v="2"/>
            <x v="3"/>
            <x v="4"/>
          </reference>
          <reference field="0" count="0"/>
          <reference field="1" count="1" selected="0">
            <x v="5"/>
          </reference>
        </references>
      </pivotArea>
    </format>
    <format dxfId="100">
      <pivotArea dataOnly="0" labelOnly="1" outline="0" fieldPosition="0">
        <references count="1">
          <reference field="4294967294" count="3">
            <x v="2"/>
            <x v="3"/>
            <x v="4"/>
          </reference>
        </references>
      </pivotArea>
    </format>
    <format dxfId="99">
      <pivotArea dataOnly="0" labelOnly="1" outline="0" fieldPosition="0">
        <references count="1">
          <reference field="4294967294" count="3">
            <x v="2"/>
            <x v="3"/>
            <x v="4"/>
          </reference>
        </references>
      </pivotArea>
    </format>
  </formats>
  <pivotTableStyleInfo name="ADA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3C85DC0-8121-431F-A3CA-081649FA3BF1}" name="PivotTable1" cacheId="114" applyNumberFormats="0" applyBorderFormats="0" applyFontFormats="0" applyPatternFormats="0" applyAlignmentFormats="0" applyWidthHeightFormats="1" dataCaption="Values" missingCaption="0" updatedVersion="8" minRefreshableVersion="3" rowGrandTotals="0" colGrandTotals="0" itemPrintTitles="1" createdVersion="6" indent="0" outline="1" outlineData="1" multipleFieldFilters="0" rowHeaderCaption="Holidays" fieldListSortAscending="1">
  <location ref="A3:F39" firstHeaderRow="0" firstDataRow="1" firstDataCol="1"/>
  <pivotFields count="7">
    <pivotField axis="axisRow" showAll="0" defaultSubtotal="0">
      <items count="5">
        <item x="3"/>
        <item x="4"/>
        <item x="0"/>
        <item x="1"/>
        <item x="2"/>
      </items>
    </pivotField>
    <pivotField axis="axisRow" showAll="0" defaultSubtotal="0">
      <items count="6">
        <item x="4"/>
        <item x="0"/>
        <item x="1"/>
        <item x="5"/>
        <item x="2"/>
        <item x="3"/>
      </items>
    </pivotField>
    <pivotField dataField="1" showAll="0" defaultSubtotal="0"/>
    <pivotField dataField="1" showAll="0" defaultSubtotal="0"/>
    <pivotField dataField="1" showAll="0" defaultSubtotal="0"/>
    <pivotField dataField="1" showAll="0" defaultSubtotal="0"/>
    <pivotField dataField="1" showAll="0" defaultSubtotal="0"/>
  </pivotFields>
  <rowFields count="2">
    <field x="1"/>
    <field x="0"/>
  </rowFields>
  <rowItems count="36">
    <i>
      <x/>
    </i>
    <i r="1">
      <x/>
    </i>
    <i r="1">
      <x v="1"/>
    </i>
    <i r="1">
      <x v="2"/>
    </i>
    <i r="1">
      <x v="3"/>
    </i>
    <i r="1">
      <x v="4"/>
    </i>
    <i>
      <x v="1"/>
    </i>
    <i r="1">
      <x/>
    </i>
    <i r="1">
      <x v="1"/>
    </i>
    <i r="1">
      <x v="2"/>
    </i>
    <i r="1">
      <x v="3"/>
    </i>
    <i r="1">
      <x v="4"/>
    </i>
    <i>
      <x v="2"/>
    </i>
    <i r="1">
      <x/>
    </i>
    <i r="1">
      <x v="1"/>
    </i>
    <i r="1">
      <x v="2"/>
    </i>
    <i r="1">
      <x v="3"/>
    </i>
    <i r="1">
      <x v="4"/>
    </i>
    <i>
      <x v="3"/>
    </i>
    <i r="1">
      <x/>
    </i>
    <i r="1">
      <x v="1"/>
    </i>
    <i r="1">
      <x v="2"/>
    </i>
    <i r="1">
      <x v="3"/>
    </i>
    <i r="1">
      <x v="4"/>
    </i>
    <i>
      <x v="4"/>
    </i>
    <i r="1">
      <x/>
    </i>
    <i r="1">
      <x v="1"/>
    </i>
    <i r="1">
      <x v="2"/>
    </i>
    <i r="1">
      <x v="3"/>
    </i>
    <i r="1">
      <x v="4"/>
    </i>
    <i>
      <x v="5"/>
    </i>
    <i r="1">
      <x/>
    </i>
    <i r="1">
      <x v="1"/>
    </i>
    <i r="1">
      <x v="2"/>
    </i>
    <i r="1">
      <x v="3"/>
    </i>
    <i r="1">
      <x v="4"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Start Date*" fld="4" subtotal="min" baseField="1" baseItem="0" numFmtId="14"/>
    <dataField name="End Date" fld="5" subtotal="min" baseField="1" baseItem="0" numFmtId="14"/>
    <dataField name="Days" fld="6" subtotal="min" baseField="1" baseItem="0" numFmtId="2"/>
    <dataField name=" Killed" fld="2" baseField="1" baseItem="1" numFmtId="3"/>
    <dataField name=" Injured" fld="3" baseField="1" baseItem="1" numFmtId="3"/>
  </dataFields>
  <formats count="86">
    <format dxfId="98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9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96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95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94">
      <pivotArea outline="0" fieldPosition="0">
        <references count="1">
          <reference field="4294967294" count="1">
            <x v="2"/>
          </reference>
        </references>
      </pivotArea>
    </format>
    <format dxfId="93">
      <pivotArea outline="0" fieldPosition="0">
        <references count="1">
          <reference field="4294967294" count="1">
            <x v="4"/>
          </reference>
        </references>
      </pivotArea>
    </format>
    <format dxfId="92">
      <pivotArea outline="0" fieldPosition="0">
        <references count="1">
          <reference field="4294967294" count="1">
            <x v="3"/>
          </reference>
        </references>
      </pivotArea>
    </format>
    <format dxfId="91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90">
      <pivotArea collapsedLevelsAreSubtotals="1" fieldPosition="0">
        <references count="2">
          <reference field="0" count="0"/>
          <reference field="1" count="1" selected="0">
            <x v="0"/>
          </reference>
        </references>
      </pivotArea>
    </format>
    <format dxfId="89">
      <pivotArea collapsedLevelsAreSubtotals="1" fieldPosition="0">
        <references count="1">
          <reference field="1" count="1">
            <x v="1"/>
          </reference>
        </references>
      </pivotArea>
    </format>
    <format dxfId="88">
      <pivotArea collapsedLevelsAreSubtotals="1" fieldPosition="0">
        <references count="2">
          <reference field="0" count="0"/>
          <reference field="1" count="1" selected="0">
            <x v="1"/>
          </reference>
        </references>
      </pivotArea>
    </format>
    <format dxfId="87">
      <pivotArea collapsedLevelsAreSubtotals="1" fieldPosition="0">
        <references count="1">
          <reference field="1" count="1">
            <x v="2"/>
          </reference>
        </references>
      </pivotArea>
    </format>
    <format dxfId="86">
      <pivotArea collapsedLevelsAreSubtotals="1" fieldPosition="0">
        <references count="2">
          <reference field="0" count="0"/>
          <reference field="1" count="1" selected="0">
            <x v="2"/>
          </reference>
        </references>
      </pivotArea>
    </format>
    <format dxfId="85">
      <pivotArea collapsedLevelsAreSubtotals="1" fieldPosition="0">
        <references count="1">
          <reference field="1" count="1">
            <x v="3"/>
          </reference>
        </references>
      </pivotArea>
    </format>
    <format dxfId="84">
      <pivotArea collapsedLevelsAreSubtotals="1" fieldPosition="0">
        <references count="2">
          <reference field="0" count="0"/>
          <reference field="1" count="1" selected="0">
            <x v="3"/>
          </reference>
        </references>
      </pivotArea>
    </format>
    <format dxfId="83">
      <pivotArea collapsedLevelsAreSubtotals="1" fieldPosition="0">
        <references count="1">
          <reference field="1" count="1">
            <x v="4"/>
          </reference>
        </references>
      </pivotArea>
    </format>
    <format dxfId="82">
      <pivotArea collapsedLevelsAreSubtotals="1" fieldPosition="0">
        <references count="2">
          <reference field="0" count="0"/>
          <reference field="1" count="1" selected="0">
            <x v="4"/>
          </reference>
        </references>
      </pivotArea>
    </format>
    <format dxfId="81">
      <pivotArea collapsedLevelsAreSubtotals="1" fieldPosition="0">
        <references count="1">
          <reference field="1" count="1">
            <x v="5"/>
          </reference>
        </references>
      </pivotArea>
    </format>
    <format dxfId="80">
      <pivotArea collapsedLevelsAreSubtotals="1" fieldPosition="0">
        <references count="2">
          <reference field="0" count="0"/>
          <reference field="1" count="1" selected="0">
            <x v="5"/>
          </reference>
        </references>
      </pivotArea>
    </format>
    <format dxfId="79">
      <pivotArea grandRow="1" outline="0" collapsedLevelsAreSubtotals="1" fieldPosition="0"/>
    </format>
    <format dxfId="78">
      <pivotArea outline="0" collapsedLevelsAreSubtotals="1" fieldPosition="0">
        <references count="1">
          <reference field="4294967294" count="3" selected="0">
            <x v="0"/>
            <x v="1"/>
            <x v="2"/>
          </reference>
        </references>
      </pivotArea>
    </format>
    <format dxfId="77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76">
      <pivotArea type="all" dataOnly="0" outline="0" fieldPosition="0"/>
    </format>
    <format dxfId="75">
      <pivotArea outline="0" collapsedLevelsAreSubtotals="1" fieldPosition="0"/>
    </format>
    <format dxfId="74">
      <pivotArea field="1" type="button" dataOnly="0" labelOnly="1" outline="0" axis="axisRow" fieldPosition="0"/>
    </format>
    <format dxfId="73">
      <pivotArea dataOnly="0" labelOnly="1" fieldPosition="0">
        <references count="1">
          <reference field="1" count="0"/>
        </references>
      </pivotArea>
    </format>
    <format dxfId="72">
      <pivotArea dataOnly="0" labelOnly="1" grandRow="1" outline="0" fieldPosition="0"/>
    </format>
    <format dxfId="71">
      <pivotArea dataOnly="0" labelOnly="1" fieldPosition="0">
        <references count="2">
          <reference field="0" count="0"/>
          <reference field="1" count="1" selected="0">
            <x v="0"/>
          </reference>
        </references>
      </pivotArea>
    </format>
    <format dxfId="70">
      <pivotArea dataOnly="0" labelOnly="1" fieldPosition="0">
        <references count="2">
          <reference field="0" count="0"/>
          <reference field="1" count="1" selected="0">
            <x v="1"/>
          </reference>
        </references>
      </pivotArea>
    </format>
    <format dxfId="69">
      <pivotArea dataOnly="0" labelOnly="1" fieldPosition="0">
        <references count="2">
          <reference field="0" count="0"/>
          <reference field="1" count="1" selected="0">
            <x v="2"/>
          </reference>
        </references>
      </pivotArea>
    </format>
    <format dxfId="68">
      <pivotArea dataOnly="0" labelOnly="1" fieldPosition="0">
        <references count="2">
          <reference field="0" count="0"/>
          <reference field="1" count="1" selected="0">
            <x v="3"/>
          </reference>
        </references>
      </pivotArea>
    </format>
    <format dxfId="67">
      <pivotArea dataOnly="0" labelOnly="1" fieldPosition="0">
        <references count="2">
          <reference field="0" count="0"/>
          <reference field="1" count="1" selected="0">
            <x v="4"/>
          </reference>
        </references>
      </pivotArea>
    </format>
    <format dxfId="66">
      <pivotArea dataOnly="0" labelOnly="1" fieldPosition="0">
        <references count="2">
          <reference field="0" count="0"/>
          <reference field="1" count="1" selected="0">
            <x v="5"/>
          </reference>
        </references>
      </pivotArea>
    </format>
    <format dxfId="65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64">
      <pivotArea type="all" dataOnly="0" outline="0" fieldPosition="0"/>
    </format>
    <format dxfId="63">
      <pivotArea outline="0" collapsedLevelsAreSubtotals="1" fieldPosition="0"/>
    </format>
    <format dxfId="62">
      <pivotArea field="1" type="button" dataOnly="0" labelOnly="1" outline="0" axis="axisRow" fieldPosition="0"/>
    </format>
    <format dxfId="61">
      <pivotArea dataOnly="0" labelOnly="1" fieldPosition="0">
        <references count="1">
          <reference field="1" count="0"/>
        </references>
      </pivotArea>
    </format>
    <format dxfId="60">
      <pivotArea dataOnly="0" labelOnly="1" grandRow="1" outline="0" fieldPosition="0"/>
    </format>
    <format dxfId="59">
      <pivotArea dataOnly="0" labelOnly="1" fieldPosition="0">
        <references count="2">
          <reference field="0" count="0"/>
          <reference field="1" count="1" selected="0">
            <x v="0"/>
          </reference>
        </references>
      </pivotArea>
    </format>
    <format dxfId="58">
      <pivotArea dataOnly="0" labelOnly="1" fieldPosition="0">
        <references count="2">
          <reference field="0" count="0"/>
          <reference field="1" count="1" selected="0">
            <x v="1"/>
          </reference>
        </references>
      </pivotArea>
    </format>
    <format dxfId="57">
      <pivotArea dataOnly="0" labelOnly="1" fieldPosition="0">
        <references count="2">
          <reference field="0" count="0"/>
          <reference field="1" count="1" selected="0">
            <x v="2"/>
          </reference>
        </references>
      </pivotArea>
    </format>
    <format dxfId="56">
      <pivotArea dataOnly="0" labelOnly="1" fieldPosition="0">
        <references count="2">
          <reference field="0" count="0"/>
          <reference field="1" count="1" selected="0">
            <x v="3"/>
          </reference>
        </references>
      </pivotArea>
    </format>
    <format dxfId="55">
      <pivotArea dataOnly="0" labelOnly="1" fieldPosition="0">
        <references count="2">
          <reference field="0" count="0"/>
          <reference field="1" count="1" selected="0">
            <x v="4"/>
          </reference>
        </references>
      </pivotArea>
    </format>
    <format dxfId="54">
      <pivotArea dataOnly="0" labelOnly="1" fieldPosition="0">
        <references count="2">
          <reference field="0" count="0"/>
          <reference field="1" count="1" selected="0">
            <x v="5"/>
          </reference>
        </references>
      </pivotArea>
    </format>
    <format dxfId="53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52">
      <pivotArea type="all" dataOnly="0" outline="0" fieldPosition="0"/>
    </format>
    <format dxfId="51">
      <pivotArea outline="0" collapsedLevelsAreSubtotals="1" fieldPosition="0"/>
    </format>
    <format dxfId="50">
      <pivotArea field="1" type="button" dataOnly="0" labelOnly="1" outline="0" axis="axisRow" fieldPosition="0"/>
    </format>
    <format dxfId="49">
      <pivotArea dataOnly="0" labelOnly="1" fieldPosition="0">
        <references count="1">
          <reference field="1" count="0"/>
        </references>
      </pivotArea>
    </format>
    <format dxfId="48">
      <pivotArea dataOnly="0" labelOnly="1" grandRow="1" outline="0" fieldPosition="0"/>
    </format>
    <format dxfId="47">
      <pivotArea dataOnly="0" labelOnly="1" fieldPosition="0">
        <references count="2">
          <reference field="0" count="0"/>
          <reference field="1" count="1" selected="0">
            <x v="0"/>
          </reference>
        </references>
      </pivotArea>
    </format>
    <format dxfId="46">
      <pivotArea dataOnly="0" labelOnly="1" fieldPosition="0">
        <references count="2">
          <reference field="0" count="0"/>
          <reference field="1" count="1" selected="0">
            <x v="1"/>
          </reference>
        </references>
      </pivotArea>
    </format>
    <format dxfId="45">
      <pivotArea dataOnly="0" labelOnly="1" fieldPosition="0">
        <references count="2">
          <reference field="0" count="0"/>
          <reference field="1" count="1" selected="0">
            <x v="2"/>
          </reference>
        </references>
      </pivotArea>
    </format>
    <format dxfId="44">
      <pivotArea dataOnly="0" labelOnly="1" fieldPosition="0">
        <references count="2">
          <reference field="0" count="0"/>
          <reference field="1" count="1" selected="0">
            <x v="3"/>
          </reference>
        </references>
      </pivotArea>
    </format>
    <format dxfId="43">
      <pivotArea dataOnly="0" labelOnly="1" fieldPosition="0">
        <references count="2">
          <reference field="0" count="0"/>
          <reference field="1" count="1" selected="0">
            <x v="4"/>
          </reference>
        </references>
      </pivotArea>
    </format>
    <format dxfId="42">
      <pivotArea dataOnly="0" labelOnly="1" fieldPosition="0">
        <references count="2">
          <reference field="0" count="0"/>
          <reference field="1" count="1" selected="0">
            <x v="5"/>
          </reference>
        </references>
      </pivotArea>
    </format>
    <format dxfId="41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40">
      <pivotArea collapsedLevelsAreSubtotals="1" fieldPosition="0">
        <references count="3">
          <reference field="4294967294" count="2" selected="0">
            <x v="0"/>
            <x v="1"/>
          </reference>
          <reference field="0" count="0"/>
          <reference field="1" count="1" selected="0">
            <x v="0"/>
          </reference>
        </references>
      </pivotArea>
    </format>
    <format dxfId="39">
      <pivotArea collapsedLevelsAreSubtotals="1" fieldPosition="0">
        <references count="2">
          <reference field="4294967294" count="2" selected="0">
            <x v="0"/>
            <x v="1"/>
          </reference>
          <reference field="1" count="1">
            <x v="1"/>
          </reference>
        </references>
      </pivotArea>
    </format>
    <format dxfId="38">
      <pivotArea collapsedLevelsAreSubtotals="1" fieldPosition="0">
        <references count="3">
          <reference field="4294967294" count="2" selected="0">
            <x v="0"/>
            <x v="1"/>
          </reference>
          <reference field="0" count="0"/>
          <reference field="1" count="1" selected="0">
            <x v="1"/>
          </reference>
        </references>
      </pivotArea>
    </format>
    <format dxfId="37">
      <pivotArea collapsedLevelsAreSubtotals="1" fieldPosition="0">
        <references count="2">
          <reference field="4294967294" count="2" selected="0">
            <x v="0"/>
            <x v="1"/>
          </reference>
          <reference field="1" count="1">
            <x v="2"/>
          </reference>
        </references>
      </pivotArea>
    </format>
    <format dxfId="36">
      <pivotArea collapsedLevelsAreSubtotals="1" fieldPosition="0">
        <references count="3">
          <reference field="4294967294" count="2" selected="0">
            <x v="0"/>
            <x v="1"/>
          </reference>
          <reference field="0" count="0"/>
          <reference field="1" count="1" selected="0">
            <x v="2"/>
          </reference>
        </references>
      </pivotArea>
    </format>
    <format dxfId="35">
      <pivotArea collapsedLevelsAreSubtotals="1" fieldPosition="0">
        <references count="2">
          <reference field="4294967294" count="2" selected="0">
            <x v="0"/>
            <x v="1"/>
          </reference>
          <reference field="1" count="1">
            <x v="3"/>
          </reference>
        </references>
      </pivotArea>
    </format>
    <format dxfId="34">
      <pivotArea collapsedLevelsAreSubtotals="1" fieldPosition="0">
        <references count="3">
          <reference field="4294967294" count="2" selected="0">
            <x v="0"/>
            <x v="1"/>
          </reference>
          <reference field="0" count="0"/>
          <reference field="1" count="1" selected="0">
            <x v="3"/>
          </reference>
        </references>
      </pivotArea>
    </format>
    <format dxfId="33">
      <pivotArea collapsedLevelsAreSubtotals="1" fieldPosition="0">
        <references count="2">
          <reference field="4294967294" count="2" selected="0">
            <x v="0"/>
            <x v="1"/>
          </reference>
          <reference field="1" count="1">
            <x v="4"/>
          </reference>
        </references>
      </pivotArea>
    </format>
    <format dxfId="32">
      <pivotArea collapsedLevelsAreSubtotals="1" fieldPosition="0">
        <references count="3">
          <reference field="4294967294" count="2" selected="0">
            <x v="0"/>
            <x v="1"/>
          </reference>
          <reference field="0" count="0"/>
          <reference field="1" count="1" selected="0">
            <x v="4"/>
          </reference>
        </references>
      </pivotArea>
    </format>
    <format dxfId="31">
      <pivotArea collapsedLevelsAreSubtotals="1" fieldPosition="0">
        <references count="2">
          <reference field="4294967294" count="2" selected="0">
            <x v="0"/>
            <x v="1"/>
          </reference>
          <reference field="1" count="1">
            <x v="5"/>
          </reference>
        </references>
      </pivotArea>
    </format>
    <format dxfId="30">
      <pivotArea collapsedLevelsAreSubtotals="1" fieldPosition="0">
        <references count="3">
          <reference field="4294967294" count="2" selected="0">
            <x v="0"/>
            <x v="1"/>
          </reference>
          <reference field="0" count="0"/>
          <reference field="1" count="1" selected="0">
            <x v="5"/>
          </reference>
        </references>
      </pivotArea>
    </format>
    <format dxfId="29">
      <pivotArea field="1" grandRow="1" outline="0" collapsedLevelsAreSubtotals="1" axis="axisRow" fieldPosition="0">
        <references count="1">
          <reference field="4294967294" count="2" selected="0">
            <x v="0"/>
            <x v="1"/>
          </reference>
        </references>
      </pivotArea>
    </format>
    <format dxfId="28">
      <pivotArea collapsedLevelsAreSubtotals="1" fieldPosition="0">
        <references count="3">
          <reference field="4294967294" count="3" selected="0">
            <x v="2"/>
            <x v="3"/>
            <x v="4"/>
          </reference>
          <reference field="0" count="0"/>
          <reference field="1" count="1" selected="0">
            <x v="0"/>
          </reference>
        </references>
      </pivotArea>
    </format>
    <format dxfId="27">
      <pivotArea collapsedLevelsAreSubtotals="1" fieldPosition="0">
        <references count="2">
          <reference field="4294967294" count="3" selected="0">
            <x v="2"/>
            <x v="3"/>
            <x v="4"/>
          </reference>
          <reference field="1" count="1">
            <x v="1"/>
          </reference>
        </references>
      </pivotArea>
    </format>
    <format dxfId="26">
      <pivotArea collapsedLevelsAreSubtotals="1" fieldPosition="0">
        <references count="3">
          <reference field="4294967294" count="3" selected="0">
            <x v="2"/>
            <x v="3"/>
            <x v="4"/>
          </reference>
          <reference field="0" count="0"/>
          <reference field="1" count="1" selected="0">
            <x v="1"/>
          </reference>
        </references>
      </pivotArea>
    </format>
    <format dxfId="25">
      <pivotArea collapsedLevelsAreSubtotals="1" fieldPosition="0">
        <references count="2">
          <reference field="4294967294" count="3" selected="0">
            <x v="2"/>
            <x v="3"/>
            <x v="4"/>
          </reference>
          <reference field="1" count="1">
            <x v="2"/>
          </reference>
        </references>
      </pivotArea>
    </format>
    <format dxfId="24">
      <pivotArea collapsedLevelsAreSubtotals="1" fieldPosition="0">
        <references count="3">
          <reference field="4294967294" count="3" selected="0">
            <x v="2"/>
            <x v="3"/>
            <x v="4"/>
          </reference>
          <reference field="0" count="0"/>
          <reference field="1" count="1" selected="0">
            <x v="2"/>
          </reference>
        </references>
      </pivotArea>
    </format>
    <format dxfId="23">
      <pivotArea collapsedLevelsAreSubtotals="1" fieldPosition="0">
        <references count="2">
          <reference field="4294967294" count="3" selected="0">
            <x v="2"/>
            <x v="3"/>
            <x v="4"/>
          </reference>
          <reference field="1" count="1">
            <x v="3"/>
          </reference>
        </references>
      </pivotArea>
    </format>
    <format dxfId="22">
      <pivotArea collapsedLevelsAreSubtotals="1" fieldPosition="0">
        <references count="3">
          <reference field="4294967294" count="3" selected="0">
            <x v="2"/>
            <x v="3"/>
            <x v="4"/>
          </reference>
          <reference field="0" count="0"/>
          <reference field="1" count="1" selected="0">
            <x v="3"/>
          </reference>
        </references>
      </pivotArea>
    </format>
    <format dxfId="21">
      <pivotArea collapsedLevelsAreSubtotals="1" fieldPosition="0">
        <references count="2">
          <reference field="4294967294" count="3" selected="0">
            <x v="2"/>
            <x v="3"/>
            <x v="4"/>
          </reference>
          <reference field="1" count="1">
            <x v="4"/>
          </reference>
        </references>
      </pivotArea>
    </format>
    <format dxfId="20">
      <pivotArea collapsedLevelsAreSubtotals="1" fieldPosition="0">
        <references count="3">
          <reference field="4294967294" count="3" selected="0">
            <x v="2"/>
            <x v="3"/>
            <x v="4"/>
          </reference>
          <reference field="0" count="0"/>
          <reference field="1" count="1" selected="0">
            <x v="4"/>
          </reference>
        </references>
      </pivotArea>
    </format>
    <format dxfId="19">
      <pivotArea collapsedLevelsAreSubtotals="1" fieldPosition="0">
        <references count="2">
          <reference field="4294967294" count="3" selected="0">
            <x v="2"/>
            <x v="3"/>
            <x v="4"/>
          </reference>
          <reference field="1" count="1">
            <x v="5"/>
          </reference>
        </references>
      </pivotArea>
    </format>
    <format dxfId="18">
      <pivotArea collapsedLevelsAreSubtotals="1" fieldPosition="0">
        <references count="3">
          <reference field="4294967294" count="3" selected="0">
            <x v="2"/>
            <x v="3"/>
            <x v="4"/>
          </reference>
          <reference field="0" count="0"/>
          <reference field="1" count="1" selected="0">
            <x v="5"/>
          </reference>
        </references>
      </pivotArea>
    </format>
    <format dxfId="17">
      <pivotArea dataOnly="0" labelOnly="1" outline="0" fieldPosition="0">
        <references count="1">
          <reference field="4294967294" count="4">
            <x v="1"/>
            <x v="2"/>
            <x v="3"/>
            <x v="4"/>
          </reference>
        </references>
      </pivotArea>
    </format>
    <format dxfId="16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5">
      <pivotArea dataOnly="0" labelOnly="1" outline="0" fieldPosition="0">
        <references count="1">
          <reference field="4294967294" count="3">
            <x v="2"/>
            <x v="3"/>
            <x v="4"/>
          </reference>
        </references>
      </pivotArea>
    </format>
    <format dxfId="1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3">
      <pivotArea dataOnly="0" labelOnly="1" outline="0" fieldPosition="0">
        <references count="1">
          <reference field="4294967294" count="2">
            <x v="3"/>
            <x v="4"/>
          </reference>
        </references>
      </pivotArea>
    </format>
  </formats>
  <pivotTableStyleInfo name="ADA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595DBD-C9C5-47DD-9310-41B848A2C889}" name="PivotTable7" cacheId="112" applyNumberFormats="0" applyBorderFormats="0" applyFontFormats="0" applyPatternFormats="0" applyAlignmentFormats="0" applyWidthHeightFormats="1" dataCaption="Values" missingCaption="0" updatedVersion="8" minRefreshableVersion="3" rowGrandTotals="0" colGrandTotals="0" itemPrintTitles="1" createdVersion="6" indent="0" outline="1" outlineData="1" multipleFieldFilters="0" rowHeaderCaption="Crash Year" fieldListSortAscending="1">
  <location ref="A130:E131" firstHeaderRow="0" firstDataRow="1" firstDataCol="1"/>
  <pivotFields count="5">
    <pivotField axis="axisRow" showAll="0" sortType="ascending">
      <items count="2">
        <item x="0"/>
        <item t="default"/>
      </items>
    </pivotField>
    <pivotField dataField="1" showAll="0"/>
    <pivotField dataField="1" showAll="0"/>
    <pivotField dataField="1" showAll="0"/>
    <pivotField dataField="1" showAll="0"/>
  </pivotFields>
  <rowFields count="1">
    <field x="0"/>
  </rowFields>
  <rowItems count="1">
    <i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Fatal Crashes" fld="1" baseField="0" baseItem="0" numFmtId="3"/>
    <dataField name="Injury Crashes" fld="2" baseField="0" baseItem="0" numFmtId="3"/>
    <dataField name="Killed Victims" fld="3" baseField="0" baseItem="0" numFmtId="3"/>
    <dataField name="Injured Victims" fld="4" baseField="0" baseItem="0" numFmtId="3"/>
  </dataFields>
  <formats count="1">
    <format dxfId="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A0F41D6-16E9-41AC-9F82-E50118814BD3}" name="PivotTable3" cacheId="102" applyNumberFormats="0" applyBorderFormats="0" applyFontFormats="0" applyPatternFormats="0" applyAlignmentFormats="0" applyWidthHeightFormats="1" dataCaption="Values" missingCaption="0" updatedVersion="8" minRefreshableVersion="3" itemPrintTitles="1" createdVersion="6" indent="0" outline="1" outlineData="1" multipleFieldFilters="0" chartFormat="3" rowHeaderCaption="Crash Type" fieldListSortAscending="1">
  <location ref="A42:C52" firstHeaderRow="0" firstDataRow="1" firstDataCol="1"/>
  <pivotFields count="3">
    <pivotField axis="axisRow" showAll="0">
      <items count="10">
        <item x="2"/>
        <item x="8"/>
        <item x="7"/>
        <item x="1"/>
        <item x="3"/>
        <item x="6"/>
        <item x="0"/>
        <item x="5"/>
        <item x="4"/>
        <item t="default"/>
      </items>
    </pivotField>
    <pivotField dataField="1" showAll="0"/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-2"/>
  </colFields>
  <colItems count="2">
    <i>
      <x/>
    </i>
    <i i="1">
      <x v="1"/>
    </i>
  </colItems>
  <dataFields count="2">
    <dataField name="Fatal Crashes" fld="1" baseField="0" baseItem="0" numFmtId="3"/>
    <dataField name="Killed Victims" fld="2" baseField="0" baseItem="0" numFmtId="3"/>
  </dataFields>
  <formats count="1">
    <format dxfId="1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chartFormats count="4">
    <chartFormat chart="1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3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81EFE48-FA64-4ABF-8FF6-EBA3049DD72D}" name="PivotTable5" cacheId="95" applyNumberFormats="0" applyBorderFormats="0" applyFontFormats="0" applyPatternFormats="0" applyAlignmentFormats="0" applyWidthHeightFormats="1" dataCaption="Values" missingCaption="0" updatedVersion="8" minRefreshableVersion="3" itemPrintTitles="1" createdVersion="6" indent="0" outline="1" outlineData="1" multipleFieldFilters="0" chartFormat="3" rowHeaderCaption="Crash Year" colHeaderCaption="Crash Severity" fieldListSortAscending="1">
  <location ref="A74:D81" firstHeaderRow="1" firstDataRow="2" firstDataCol="1"/>
  <pivotFields count="4">
    <pivotField axis="axisRow" showAll="0" sortType="ascending">
      <items count="6">
        <item x="2"/>
        <item x="0"/>
        <item x="1"/>
        <item x="3"/>
        <item x="4"/>
        <item t="default"/>
      </items>
    </pivotField>
    <pivotField showAll="0"/>
    <pivotField axis="axisCol" showAll="0">
      <items count="3">
        <item x="1"/>
        <item x="0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2"/>
  </colFields>
  <colItems count="3">
    <i>
      <x/>
    </i>
    <i>
      <x v="1"/>
    </i>
    <i t="grand">
      <x/>
    </i>
  </colItems>
  <dataFields count="1">
    <dataField name=" " fld="3" baseField="0" baseItem="0" numFmtId="3"/>
  </dataFields>
  <formats count="3">
    <format dxfId="4">
      <pivotArea outline="0" collapsedLevelsAreSubtotals="1" fieldPosition="0"/>
    </format>
    <format dxfId="3">
      <pivotArea dataOnly="0" labelOnly="1" fieldPosition="0">
        <references count="1">
          <reference field="2" count="0"/>
        </references>
      </pivotArea>
    </format>
    <format dxfId="2">
      <pivotArea dataOnly="0" labelOnly="1" grandCol="1" outline="0" fieldPosition="0"/>
    </format>
  </formats>
  <chartFormats count="2">
    <chartFormat chart="2" format="1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2" format="1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E7E66E-2443-4247-A772-8372A7EB983F}" name="PivotTable6" cacheId="115" applyNumberFormats="0" applyBorderFormats="0" applyFontFormats="0" applyPatternFormats="0" applyAlignmentFormats="0" applyWidthHeightFormats="1" dataCaption="Values" missingCaption="0" updatedVersion="8" minRefreshableVersion="3" itemPrintTitles="1" createdVersion="6" indent="0" outline="1" outlineData="1" multipleFieldFilters="0" chartFormat="3" rowHeaderCaption="Crash Year" colHeaderCaption="Crash Severity" fieldListSortAscending="1">
  <location ref="A90:D97" firstHeaderRow="1" firstDataRow="2" firstDataCol="1"/>
  <pivotFields count="4">
    <pivotField axis="axisRow" showAll="0" sortType="ascending">
      <items count="6">
        <item x="1"/>
        <item x="0"/>
        <item x="4"/>
        <item x="3"/>
        <item x="2"/>
        <item t="default"/>
      </items>
    </pivotField>
    <pivotField showAll="0"/>
    <pivotField axis="axisCol" showAll="0">
      <items count="3">
        <item x="1"/>
        <item x="0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2"/>
  </colFields>
  <colItems count="3">
    <i>
      <x/>
    </i>
    <i>
      <x v="1"/>
    </i>
    <i t="grand">
      <x/>
    </i>
  </colItems>
  <dataFields count="1">
    <dataField name=" " fld="3" baseField="0" baseItem="0" numFmtId="3"/>
  </dataFields>
  <formats count="3">
    <format dxfId="7">
      <pivotArea outline="0" collapsedLevelsAreSubtotals="1" fieldPosition="0"/>
    </format>
    <format dxfId="6">
      <pivotArea dataOnly="0" labelOnly="1" fieldPosition="0">
        <references count="1">
          <reference field="2" count="0"/>
        </references>
      </pivotArea>
    </format>
    <format dxfId="5">
      <pivotArea dataOnly="0" labelOnly="1" grandCol="1" outline="0" fieldPosition="0"/>
    </format>
  </formats>
  <chartFormats count="2">
    <chartFormat chart="2" format="9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2" format="1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A5915E7-3604-45BE-B4DE-A41115071948}" name="PivotTable1" cacheId="104" applyNumberFormats="0" applyBorderFormats="0" applyFontFormats="0" applyPatternFormats="0" applyAlignmentFormats="0" applyWidthHeightFormats="1" dataCaption="Values" missingCaption="0" updatedVersion="8" minRefreshableVersion="3" rowGrandTotals="0" colGrandTotals="0" itemPrintTitles="1" createdVersion="6" indent="0" outline="1" outlineData="1" multipleFieldFilters="0" rowHeaderCaption="Victim Severity" colHeaderCaption="Crash Year" fieldListSortAscending="1">
  <location ref="A25:C30" firstHeaderRow="1" firstDataRow="2" firstDataCol="1"/>
  <pivotFields count="3">
    <pivotField axis="axisCol" showAll="0" sortType="ascending">
      <items count="3">
        <item x="0"/>
        <item x="1"/>
        <item t="default"/>
      </items>
    </pivotField>
    <pivotField axis="axisRow" showAll="0">
      <items count="5">
        <item x="3"/>
        <item x="2"/>
        <item x="0"/>
        <item x="1"/>
        <item t="default"/>
      </items>
    </pivotField>
    <pivotField dataField="1" showAll="0"/>
  </pivotFields>
  <rowFields count="1">
    <field x="1"/>
  </rowFields>
  <rowItems count="4">
    <i>
      <x/>
    </i>
    <i>
      <x v="1"/>
    </i>
    <i>
      <x v="2"/>
    </i>
    <i>
      <x v="3"/>
    </i>
  </rowItems>
  <colFields count="1">
    <field x="0"/>
  </colFields>
  <colItems count="2">
    <i>
      <x/>
    </i>
    <i>
      <x v="1"/>
    </i>
  </colItems>
  <dataFields count="1">
    <dataField name=" " fld="2" baseField="1" baseItem="0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21BCE72-6E2F-4FE3-81A8-452D34A40A54}" name="PivotTable2" cacheId="96" applyNumberFormats="0" applyBorderFormats="0" applyFontFormats="0" applyPatternFormats="0" applyAlignmentFormats="0" applyWidthHeightFormats="1" dataCaption="Values" missingCaption="0" updatedVersion="8" minRefreshableVersion="3" rowGrandTotals="0" colGrandTotals="0" itemPrintTitles="1" createdVersion="6" indent="0" outline="1" outlineData="1" multipleFieldFilters="0" rowHeaderCaption="Crash Year" colHeaderCaption="Crash Severity" fieldListSortAscending="1">
  <location ref="A33:B36" firstHeaderRow="1" firstDataRow="2" firstDataCol="1"/>
  <pivotFields count="3">
    <pivotField axis="axisRow" showAll="0" sortType="ascending">
      <items count="3">
        <item x="0"/>
        <item x="1"/>
        <item t="default"/>
      </items>
    </pivotField>
    <pivotField axis="axisCol" showAll="0">
      <items count="2">
        <item x="0"/>
        <item t="default"/>
      </items>
    </pivotField>
    <pivotField dataField="1" showAll="0"/>
  </pivotFields>
  <rowFields count="1">
    <field x="0"/>
  </rowFields>
  <rowItems count="2">
    <i>
      <x/>
    </i>
    <i>
      <x v="1"/>
    </i>
  </rowItems>
  <colFields count="1">
    <field x="1"/>
  </colFields>
  <colItems count="1">
    <i>
      <x/>
    </i>
  </colItems>
  <dataFields count="1">
    <dataField name=" " fld="2" baseField="0" baseItem="0" numFmtId="3"/>
  </dataFields>
  <formats count="1">
    <format dxfId="8">
      <pivotArea dataOnly="0" labelOnly="1" fieldPosition="0">
        <references count="1">
          <reference field="1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90E625-95BC-4A1A-9239-72C5698703F2}" name="PivotTable4" cacheId="105" applyNumberFormats="0" applyBorderFormats="0" applyFontFormats="0" applyPatternFormats="0" applyAlignmentFormats="0" applyWidthHeightFormats="1" dataCaption="Values" missingCaption="0" updatedVersion="8" minRefreshableVersion="3" itemPrintTitles="1" createdVersion="6" indent="0" outline="1" outlineData="1" multipleFieldFilters="0" chartFormat="3" rowHeaderCaption="Crash Type" fieldListSortAscending="1">
  <location ref="A55:C65" firstHeaderRow="0" firstDataRow="1" firstDataCol="1"/>
  <pivotFields count="3">
    <pivotField axis="axisRow" showAll="0">
      <items count="10">
        <item x="2"/>
        <item x="8"/>
        <item x="7"/>
        <item x="1"/>
        <item x="3"/>
        <item x="6"/>
        <item x="0"/>
        <item x="5"/>
        <item x="4"/>
        <item t="default"/>
      </items>
    </pivotField>
    <pivotField dataField="1" showAll="0"/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-2"/>
  </colFields>
  <colItems count="2">
    <i>
      <x/>
    </i>
    <i i="1">
      <x v="1"/>
    </i>
  </colItems>
  <dataFields count="2">
    <dataField name="Injury Crashes" fld="1" baseField="0" baseItem="0" numFmtId="3"/>
    <dataField name="Injured Victims" fld="2" baseField="0" baseItem="0" numFmtId="3"/>
  </dataFields>
  <formats count="4">
    <format dxfId="12">
      <pivotArea outline="0" collapsedLevelsAreSubtotals="1" fieldPosition="0"/>
    </format>
    <format dxfId="11">
      <pivotArea outline="0" fieldPosition="0">
        <references count="1">
          <reference field="4294967294" count="1">
            <x v="1"/>
          </reference>
        </references>
      </pivotArea>
    </format>
    <format dxfId="10">
      <pivotArea outline="0" fieldPosition="0">
        <references count="1">
          <reference field="4294967294" count="1">
            <x v="0"/>
          </reference>
        </references>
      </pivotArea>
    </format>
    <format dxfId="9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chartFormats count="3">
    <chartFormat chart="1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6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2918FB-A124-4254-8432-0DBF58385C5B}" name="Table1" displayName="Table1" ref="A1:A2" totalsRowShown="0">
  <autoFilter ref="A1:A2" xr:uid="{BF857604-D036-42C1-9C5F-8BE059F261E6}"/>
  <tableColumns count="1">
    <tableColumn id="1" xr3:uid="{B01C13D7-9002-4E62-AA7D-81A0922791DE}" name="Start_yea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038E8CE-50EC-46FA-B8E6-A398FE157109}" name="Table2" displayName="Table2" ref="B1:B2" totalsRowShown="0">
  <autoFilter ref="B1:B2" xr:uid="{18DB3712-88C6-49E7-A9C7-FF948AD578F3}"/>
  <tableColumns count="1">
    <tableColumn id="1" xr3:uid="{C0E5F747-366D-43BC-A626-DD560DFB54E0}" name="End_year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32FAB0F-3D89-4B12-9482-F47257ED588B}" name="Table3" displayName="Table3" ref="A4:A5" totalsRowShown="0">
  <autoFilter ref="A4:A5" xr:uid="{137BFFEA-64AE-4B32-A415-EA2E87C3B997}"/>
  <tableColumns count="1">
    <tableColumn id="1" xr3:uid="{DB6BF846-FBD4-49BF-B21F-62C3F835120A}" name="Start_year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18294A5-4437-4007-BC6C-7BE8B36E0624}" name="Table4" displayName="Table4" ref="B4:B5" totalsRowShown="0">
  <autoFilter ref="B4:B5" xr:uid="{92193409-013D-451E-8D99-147ED87DC1C0}"/>
  <tableColumns count="1">
    <tableColumn id="1" xr3:uid="{AC3FE98B-B04C-4B44-80B3-0FB01090888D}" name="End_year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6B90229-B02D-49A2-81F7-CC074E2973C0}" name="Table7" displayName="Table7" ref="A7:A8" totalsRowShown="0">
  <autoFilter ref="A7:A8" xr:uid="{F794720E-5E22-4DDB-A82B-3BE2FEEAD485}"/>
  <tableColumns count="1">
    <tableColumn id="1" xr3:uid="{42A6DB61-BDEB-458E-BAAD-15BABBFF326A}" name="Crash_year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3F54818-2755-4620-9F8B-DA8B225ED8C4}" name="Table8" displayName="Table8" ref="A10:A11" totalsRowShown="0">
  <autoFilter ref="A10:A11" xr:uid="{DB2524ED-D344-41B7-B498-5A624031B848}"/>
  <tableColumns count="1">
    <tableColumn id="1" xr3:uid="{BE24F49B-AE93-424F-B80A-A04CC929BF4D}" name="Start_year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28D86C7-0AF0-4CF5-B548-1C178929AF61}" name="Table10" displayName="Table10" ref="B10:B11" totalsRowShown="0">
  <autoFilter ref="B10:B11" xr:uid="{16B7F72D-7908-4ABE-99A1-E6D214821C42}"/>
  <tableColumns count="1">
    <tableColumn id="1" xr3:uid="{D2E08B51-F25F-423B-99A9-62C5CFF7D79E}" name="End_year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ivotTable" Target="../pivotTables/pivotTable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ivotTable" Target="../pivotTables/pivotTable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ivotTable" Target="../pivotTables/pivotTable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ivotTable" Target="../pivotTables/pivotTable1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ivotTable" Target="../pivotTables/pivotTable14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ivotTable" Target="../pivotTables/pivot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8.bin"/><Relationship Id="rId13" Type="http://schemas.openxmlformats.org/officeDocument/2006/relationships/table" Target="../tables/table5.xml"/><Relationship Id="rId3" Type="http://schemas.openxmlformats.org/officeDocument/2006/relationships/pivotTable" Target="../pivotTables/pivotTable18.xml"/><Relationship Id="rId7" Type="http://schemas.openxmlformats.org/officeDocument/2006/relationships/pivotTable" Target="../pivotTables/pivotTable22.xml"/><Relationship Id="rId12" Type="http://schemas.openxmlformats.org/officeDocument/2006/relationships/table" Target="../tables/table4.xml"/><Relationship Id="rId2" Type="http://schemas.openxmlformats.org/officeDocument/2006/relationships/pivotTable" Target="../pivotTables/pivotTable17.xml"/><Relationship Id="rId1" Type="http://schemas.openxmlformats.org/officeDocument/2006/relationships/pivotTable" Target="../pivotTables/pivotTable16.xml"/><Relationship Id="rId6" Type="http://schemas.openxmlformats.org/officeDocument/2006/relationships/pivotTable" Target="../pivotTables/pivotTable21.xml"/><Relationship Id="rId11" Type="http://schemas.openxmlformats.org/officeDocument/2006/relationships/table" Target="../tables/table3.xml"/><Relationship Id="rId5" Type="http://schemas.openxmlformats.org/officeDocument/2006/relationships/pivotTable" Target="../pivotTables/pivotTable20.xml"/><Relationship Id="rId15" Type="http://schemas.openxmlformats.org/officeDocument/2006/relationships/table" Target="../tables/table7.xml"/><Relationship Id="rId10" Type="http://schemas.openxmlformats.org/officeDocument/2006/relationships/table" Target="../tables/table2.xml"/><Relationship Id="rId4" Type="http://schemas.openxmlformats.org/officeDocument/2006/relationships/pivotTable" Target="../pivotTables/pivotTable19.xml"/><Relationship Id="rId9" Type="http://schemas.openxmlformats.org/officeDocument/2006/relationships/table" Target="../tables/table1.xml"/><Relationship Id="rId14" Type="http://schemas.openxmlformats.org/officeDocument/2006/relationships/table" Target="../tables/table6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apps.bea.gov/iTable/iTable.cfm?reqid=19&amp;ste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FB8C2-37EA-4B08-818C-30609B3C4628}">
  <dimension ref="A1:T33"/>
  <sheetViews>
    <sheetView tabSelected="1" workbookViewId="0">
      <selection activeCell="A2" sqref="A2"/>
    </sheetView>
  </sheetViews>
  <sheetFormatPr defaultColWidth="9.1796875" defaultRowHeight="15" x14ac:dyDescent="0.3"/>
  <cols>
    <col min="1" max="1" width="31.7265625" style="1" bestFit="1" customWidth="1"/>
    <col min="2" max="2" width="9.26953125" style="1" bestFit="1" customWidth="1"/>
    <col min="3" max="3" width="9.7265625" style="1" bestFit="1" customWidth="1"/>
    <col min="4" max="4" width="9.26953125" style="1" bestFit="1" customWidth="1"/>
    <col min="5" max="5" width="9.7265625" style="1" bestFit="1" customWidth="1"/>
    <col min="6" max="6" width="9.26953125" style="1" bestFit="1" customWidth="1"/>
    <col min="7" max="7" width="9.7265625" style="1" bestFit="1" customWidth="1"/>
    <col min="8" max="8" width="9.26953125" style="1" bestFit="1" customWidth="1"/>
    <col min="9" max="9" width="9.7265625" style="1" bestFit="1" customWidth="1"/>
    <col min="10" max="10" width="9.26953125" style="1" bestFit="1" customWidth="1"/>
    <col min="11" max="11" width="9.7265625" style="1" bestFit="1" customWidth="1"/>
    <col min="12" max="12" width="8.26953125" style="1" bestFit="1" customWidth="1"/>
    <col min="13" max="13" width="14" style="1" bestFit="1" customWidth="1"/>
    <col min="14" max="14" width="9.1796875" style="1"/>
    <col min="15" max="15" width="8.26953125" style="1" bestFit="1" customWidth="1"/>
    <col min="16" max="16" width="14" style="1" bestFit="1" customWidth="1"/>
    <col min="17" max="17" width="15.26953125" style="1" bestFit="1" customWidth="1"/>
    <col min="18" max="18" width="8.26953125" style="1" bestFit="1" customWidth="1"/>
    <col min="19" max="19" width="14" style="1" bestFit="1" customWidth="1"/>
    <col min="20" max="20" width="15.26953125" style="1" bestFit="1" customWidth="1"/>
    <col min="21" max="16384" width="9.1796875" style="1"/>
  </cols>
  <sheetData>
    <row r="1" spans="1:20" ht="17.5" x14ac:dyDescent="0.35">
      <c r="A1" s="2" t="str">
        <f>Parameters!$A$15</f>
        <v>TABLE 7A FATAL AND INJURY CRASHES BY PRIMARY CRASH FACTOR 2017-2021</v>
      </c>
    </row>
    <row r="3" spans="1:20" ht="15.5" x14ac:dyDescent="0.35">
      <c r="A3" s="119" t="s">
        <v>5</v>
      </c>
      <c r="B3" s="69" t="s">
        <v>4</v>
      </c>
      <c r="C3" s="68"/>
      <c r="D3" s="68"/>
      <c r="E3" s="68"/>
      <c r="F3" s="68"/>
      <c r="G3" s="68"/>
      <c r="H3" s="68"/>
      <c r="I3" s="68"/>
      <c r="J3" s="68"/>
      <c r="K3" s="68"/>
      <c r="L3"/>
      <c r="M3"/>
      <c r="N3"/>
      <c r="O3"/>
      <c r="P3"/>
      <c r="Q3"/>
      <c r="R3"/>
      <c r="S3"/>
      <c r="T3"/>
    </row>
    <row r="4" spans="1:20" ht="15.5" x14ac:dyDescent="0.35">
      <c r="A4" s="120"/>
      <c r="B4" s="69">
        <v>2017</v>
      </c>
      <c r="C4" s="69"/>
      <c r="D4" s="69">
        <v>2018</v>
      </c>
      <c r="E4" s="69"/>
      <c r="F4" s="69">
        <v>2019</v>
      </c>
      <c r="G4" s="69"/>
      <c r="H4" s="68">
        <v>2020</v>
      </c>
      <c r="I4" s="68"/>
      <c r="J4" s="68">
        <v>2021</v>
      </c>
      <c r="K4" s="68"/>
      <c r="L4"/>
      <c r="M4"/>
      <c r="N4"/>
      <c r="O4"/>
      <c r="P4"/>
      <c r="Q4"/>
      <c r="R4"/>
      <c r="S4"/>
      <c r="T4"/>
    </row>
    <row r="5" spans="1:20" ht="15.5" x14ac:dyDescent="0.35">
      <c r="A5" s="150" t="s">
        <v>221</v>
      </c>
      <c r="B5" s="123" t="s">
        <v>2</v>
      </c>
      <c r="C5" s="123" t="s">
        <v>3</v>
      </c>
      <c r="D5" s="123" t="s">
        <v>2</v>
      </c>
      <c r="E5" s="123" t="s">
        <v>3</v>
      </c>
      <c r="F5" s="123" t="s">
        <v>2</v>
      </c>
      <c r="G5" s="123" t="s">
        <v>3</v>
      </c>
      <c r="H5" s="123" t="s">
        <v>2</v>
      </c>
      <c r="I5" s="123" t="s">
        <v>3</v>
      </c>
      <c r="J5" s="123" t="s">
        <v>2</v>
      </c>
      <c r="K5" s="123" t="s">
        <v>3</v>
      </c>
      <c r="L5"/>
      <c r="M5"/>
      <c r="N5"/>
      <c r="O5"/>
      <c r="P5"/>
      <c r="Q5"/>
      <c r="R5"/>
      <c r="S5"/>
      <c r="T5"/>
    </row>
    <row r="6" spans="1:20" ht="30.5" x14ac:dyDescent="0.35">
      <c r="A6" s="130" t="s">
        <v>8</v>
      </c>
      <c r="B6" s="122">
        <v>760</v>
      </c>
      <c r="C6" s="122">
        <v>13520</v>
      </c>
      <c r="D6" s="122">
        <v>700</v>
      </c>
      <c r="E6" s="122">
        <v>13994</v>
      </c>
      <c r="F6" s="122">
        <v>720</v>
      </c>
      <c r="G6" s="122">
        <v>13652</v>
      </c>
      <c r="H6" s="122">
        <v>849</v>
      </c>
      <c r="I6" s="122">
        <v>12607</v>
      </c>
      <c r="J6" s="122">
        <v>955</v>
      </c>
      <c r="K6" s="122">
        <v>15146</v>
      </c>
      <c r="L6"/>
      <c r="M6"/>
      <c r="N6"/>
      <c r="O6"/>
      <c r="P6"/>
      <c r="Q6"/>
      <c r="R6"/>
      <c r="S6"/>
      <c r="T6"/>
    </row>
    <row r="7" spans="1:20" ht="15.5" x14ac:dyDescent="0.35">
      <c r="A7" s="121" t="s">
        <v>11</v>
      </c>
      <c r="B7" s="122">
        <v>2</v>
      </c>
      <c r="C7" s="122">
        <v>105</v>
      </c>
      <c r="D7" s="122">
        <v>1</v>
      </c>
      <c r="E7" s="122">
        <v>125</v>
      </c>
      <c r="F7" s="122">
        <v>4</v>
      </c>
      <c r="G7" s="122">
        <v>111</v>
      </c>
      <c r="H7" s="122">
        <v>0</v>
      </c>
      <c r="I7" s="122">
        <v>77</v>
      </c>
      <c r="J7" s="122">
        <v>3</v>
      </c>
      <c r="K7" s="122">
        <v>90</v>
      </c>
      <c r="L7"/>
      <c r="M7"/>
      <c r="N7"/>
      <c r="O7"/>
      <c r="P7"/>
      <c r="Q7"/>
      <c r="R7"/>
      <c r="S7"/>
      <c r="T7"/>
    </row>
    <row r="8" spans="1:20" ht="15.5" x14ac:dyDescent="0.35">
      <c r="A8" s="121" t="s">
        <v>24</v>
      </c>
      <c r="B8" s="122">
        <v>559</v>
      </c>
      <c r="C8" s="122">
        <v>61993</v>
      </c>
      <c r="D8" s="122">
        <v>489</v>
      </c>
      <c r="E8" s="122">
        <v>60627</v>
      </c>
      <c r="F8" s="122">
        <v>533</v>
      </c>
      <c r="G8" s="122">
        <v>59399</v>
      </c>
      <c r="H8" s="122">
        <v>542</v>
      </c>
      <c r="I8" s="122">
        <v>39761</v>
      </c>
      <c r="J8" s="122">
        <v>669</v>
      </c>
      <c r="K8" s="122">
        <v>47001</v>
      </c>
      <c r="L8"/>
      <c r="M8"/>
      <c r="N8"/>
      <c r="O8"/>
      <c r="P8"/>
      <c r="Q8"/>
      <c r="R8"/>
      <c r="S8"/>
      <c r="T8"/>
    </row>
    <row r="9" spans="1:20" ht="15.5" x14ac:dyDescent="0.35">
      <c r="A9" s="121" t="s">
        <v>9</v>
      </c>
      <c r="B9" s="122">
        <v>3</v>
      </c>
      <c r="C9" s="122">
        <v>3865</v>
      </c>
      <c r="D9" s="122">
        <v>2</v>
      </c>
      <c r="E9" s="122">
        <v>3882</v>
      </c>
      <c r="F9" s="122">
        <v>2</v>
      </c>
      <c r="G9" s="122">
        <v>3674</v>
      </c>
      <c r="H9" s="122">
        <v>1</v>
      </c>
      <c r="I9" s="122">
        <v>2407</v>
      </c>
      <c r="J9" s="122">
        <v>5</v>
      </c>
      <c r="K9" s="122">
        <v>2152</v>
      </c>
      <c r="L9"/>
      <c r="M9"/>
      <c r="N9"/>
      <c r="O9"/>
      <c r="P9"/>
      <c r="Q9"/>
      <c r="R9"/>
      <c r="S9"/>
      <c r="T9"/>
    </row>
    <row r="10" spans="1:20" ht="15.5" x14ac:dyDescent="0.35">
      <c r="A10" s="121" t="s">
        <v>26</v>
      </c>
      <c r="B10" s="122">
        <v>177</v>
      </c>
      <c r="C10" s="122">
        <v>5032</v>
      </c>
      <c r="D10" s="122">
        <v>190</v>
      </c>
      <c r="E10" s="122">
        <v>4714</v>
      </c>
      <c r="F10" s="122">
        <v>170</v>
      </c>
      <c r="G10" s="122">
        <v>4617</v>
      </c>
      <c r="H10" s="122">
        <v>162</v>
      </c>
      <c r="I10" s="122">
        <v>3470</v>
      </c>
      <c r="J10" s="122">
        <v>181</v>
      </c>
      <c r="K10" s="122">
        <v>3692</v>
      </c>
      <c r="L10"/>
      <c r="M10"/>
      <c r="N10"/>
      <c r="O10"/>
      <c r="P10"/>
      <c r="Q10"/>
      <c r="R10"/>
      <c r="S10"/>
      <c r="T10"/>
    </row>
    <row r="11" spans="1:20" ht="15.5" x14ac:dyDescent="0.35">
      <c r="A11" s="121" t="s">
        <v>12</v>
      </c>
      <c r="B11" s="122">
        <v>29</v>
      </c>
      <c r="C11" s="122">
        <v>1261</v>
      </c>
      <c r="D11" s="122">
        <v>38</v>
      </c>
      <c r="E11" s="122">
        <v>1360</v>
      </c>
      <c r="F11" s="122">
        <v>33</v>
      </c>
      <c r="G11" s="122">
        <v>1300</v>
      </c>
      <c r="H11" s="122">
        <v>34</v>
      </c>
      <c r="I11" s="122">
        <v>964</v>
      </c>
      <c r="J11" s="122">
        <v>34</v>
      </c>
      <c r="K11" s="122">
        <v>1057</v>
      </c>
      <c r="L11"/>
      <c r="M11"/>
      <c r="N11"/>
      <c r="O11"/>
      <c r="P11"/>
      <c r="Q11"/>
      <c r="R11"/>
      <c r="S11"/>
      <c r="T11"/>
    </row>
    <row r="12" spans="1:20" ht="15.5" x14ac:dyDescent="0.35">
      <c r="A12" s="121" t="s">
        <v>23</v>
      </c>
      <c r="B12" s="122">
        <v>53</v>
      </c>
      <c r="C12" s="122">
        <v>8094</v>
      </c>
      <c r="D12" s="122">
        <v>64</v>
      </c>
      <c r="E12" s="122">
        <v>8204</v>
      </c>
      <c r="F12" s="122">
        <v>37</v>
      </c>
      <c r="G12" s="122">
        <v>7750</v>
      </c>
      <c r="H12" s="122">
        <v>45</v>
      </c>
      <c r="I12" s="122">
        <v>5572</v>
      </c>
      <c r="J12" s="122">
        <v>42</v>
      </c>
      <c r="K12" s="122">
        <v>6636</v>
      </c>
      <c r="L12"/>
      <c r="M12"/>
      <c r="N12"/>
      <c r="O12"/>
      <c r="P12"/>
      <c r="Q12"/>
      <c r="R12"/>
      <c r="S12"/>
      <c r="T12"/>
    </row>
    <row r="13" spans="1:20" ht="15.5" x14ac:dyDescent="0.35">
      <c r="A13" s="121" t="s">
        <v>13</v>
      </c>
      <c r="B13" s="122">
        <v>664</v>
      </c>
      <c r="C13" s="122">
        <v>28221</v>
      </c>
      <c r="D13" s="122">
        <v>667</v>
      </c>
      <c r="E13" s="122">
        <v>28229</v>
      </c>
      <c r="F13" s="122">
        <v>551</v>
      </c>
      <c r="G13" s="122">
        <v>27347</v>
      </c>
      <c r="H13" s="122">
        <v>646</v>
      </c>
      <c r="I13" s="122">
        <v>24611</v>
      </c>
      <c r="J13" s="122">
        <v>794</v>
      </c>
      <c r="K13" s="122">
        <v>26980</v>
      </c>
      <c r="L13"/>
      <c r="M13"/>
      <c r="N13"/>
      <c r="O13"/>
      <c r="P13"/>
      <c r="Q13"/>
      <c r="R13"/>
      <c r="S13"/>
      <c r="T13"/>
    </row>
    <row r="14" spans="1:20" ht="15.5" x14ac:dyDescent="0.35">
      <c r="A14" s="121" t="s">
        <v>6</v>
      </c>
      <c r="B14" s="122">
        <v>218</v>
      </c>
      <c r="C14" s="122">
        <v>30884</v>
      </c>
      <c r="D14" s="122">
        <v>237</v>
      </c>
      <c r="E14" s="122">
        <v>31075</v>
      </c>
      <c r="F14" s="122">
        <v>225</v>
      </c>
      <c r="G14" s="122">
        <v>30006</v>
      </c>
      <c r="H14" s="122">
        <v>208</v>
      </c>
      <c r="I14" s="122">
        <v>21066</v>
      </c>
      <c r="J14" s="122">
        <v>218</v>
      </c>
      <c r="K14" s="122">
        <v>22224</v>
      </c>
      <c r="L14"/>
      <c r="M14"/>
      <c r="N14"/>
      <c r="O14"/>
      <c r="P14"/>
      <c r="Q14"/>
      <c r="R14"/>
      <c r="S14"/>
      <c r="T14"/>
    </row>
    <row r="15" spans="1:20" ht="15.5" x14ac:dyDescent="0.35">
      <c r="A15" s="121" t="s">
        <v>19</v>
      </c>
      <c r="B15" s="122">
        <v>126</v>
      </c>
      <c r="C15" s="122">
        <v>5286</v>
      </c>
      <c r="D15" s="122">
        <v>110</v>
      </c>
      <c r="E15" s="122">
        <v>5477</v>
      </c>
      <c r="F15" s="122">
        <v>128</v>
      </c>
      <c r="G15" s="122">
        <v>5335</v>
      </c>
      <c r="H15" s="122">
        <v>80</v>
      </c>
      <c r="I15" s="122">
        <v>3436</v>
      </c>
      <c r="J15" s="122">
        <v>84</v>
      </c>
      <c r="K15" s="122">
        <v>3184</v>
      </c>
      <c r="L15"/>
      <c r="M15"/>
      <c r="N15"/>
      <c r="O15"/>
      <c r="P15"/>
      <c r="Q15"/>
      <c r="R15"/>
      <c r="S15"/>
      <c r="T15"/>
    </row>
    <row r="16" spans="1:20" ht="15.5" x14ac:dyDescent="0.35">
      <c r="A16" s="121" t="s">
        <v>20</v>
      </c>
      <c r="B16" s="122">
        <v>593</v>
      </c>
      <c r="C16" s="122">
        <v>4412</v>
      </c>
      <c r="D16" s="122">
        <v>582</v>
      </c>
      <c r="E16" s="122">
        <v>4330</v>
      </c>
      <c r="F16" s="122">
        <v>656</v>
      </c>
      <c r="G16" s="122">
        <v>4106</v>
      </c>
      <c r="H16" s="122">
        <v>685</v>
      </c>
      <c r="I16" s="122">
        <v>3192</v>
      </c>
      <c r="J16" s="122">
        <v>763</v>
      </c>
      <c r="K16" s="122">
        <v>3265</v>
      </c>
      <c r="L16"/>
      <c r="M16"/>
      <c r="N16"/>
      <c r="O16"/>
      <c r="P16"/>
      <c r="Q16"/>
      <c r="R16"/>
      <c r="S16"/>
      <c r="T16"/>
    </row>
    <row r="17" spans="1:20" ht="15.5" x14ac:dyDescent="0.35">
      <c r="A17" s="121" t="s">
        <v>21</v>
      </c>
      <c r="B17" s="122">
        <v>165</v>
      </c>
      <c r="C17" s="122">
        <v>16356</v>
      </c>
      <c r="D17" s="122">
        <v>176</v>
      </c>
      <c r="E17" s="122">
        <v>16608</v>
      </c>
      <c r="F17" s="122">
        <v>164</v>
      </c>
      <c r="G17" s="122">
        <v>16353</v>
      </c>
      <c r="H17" s="122">
        <v>162</v>
      </c>
      <c r="I17" s="122">
        <v>14671</v>
      </c>
      <c r="J17" s="122">
        <v>191</v>
      </c>
      <c r="K17" s="122">
        <v>14856</v>
      </c>
      <c r="L17"/>
      <c r="M17"/>
      <c r="N17"/>
      <c r="O17"/>
      <c r="P17"/>
      <c r="Q17"/>
      <c r="R17"/>
      <c r="S17"/>
      <c r="T17"/>
    </row>
    <row r="18" spans="1:20" ht="15.5" x14ac:dyDescent="0.35">
      <c r="A18" s="121" t="s">
        <v>10</v>
      </c>
      <c r="B18" s="122">
        <v>6</v>
      </c>
      <c r="C18" s="122">
        <v>125</v>
      </c>
      <c r="D18" s="122">
        <v>3</v>
      </c>
      <c r="E18" s="122">
        <v>131</v>
      </c>
      <c r="F18" s="122">
        <v>4</v>
      </c>
      <c r="G18" s="122">
        <v>123</v>
      </c>
      <c r="H18" s="122">
        <v>1</v>
      </c>
      <c r="I18" s="122">
        <v>107</v>
      </c>
      <c r="J18" s="122">
        <v>6</v>
      </c>
      <c r="K18" s="122">
        <v>93</v>
      </c>
      <c r="L18"/>
      <c r="M18"/>
      <c r="N18"/>
      <c r="O18"/>
      <c r="P18"/>
      <c r="Q18"/>
      <c r="R18"/>
      <c r="S18"/>
      <c r="T18"/>
    </row>
    <row r="19" spans="1:20" x14ac:dyDescent="0.3">
      <c r="A19" s="121" t="s">
        <v>14</v>
      </c>
      <c r="B19" s="122">
        <v>2</v>
      </c>
      <c r="C19" s="122">
        <v>48</v>
      </c>
      <c r="D19" s="122">
        <v>3</v>
      </c>
      <c r="E19" s="122">
        <v>48</v>
      </c>
      <c r="F19" s="122">
        <v>2</v>
      </c>
      <c r="G19" s="122">
        <v>41</v>
      </c>
      <c r="H19" s="122">
        <v>1</v>
      </c>
      <c r="I19" s="122">
        <v>24</v>
      </c>
      <c r="J19" s="122">
        <v>2</v>
      </c>
      <c r="K19" s="122">
        <v>18</v>
      </c>
    </row>
    <row r="20" spans="1:20" x14ac:dyDescent="0.3">
      <c r="A20" s="121" t="s">
        <v>7</v>
      </c>
      <c r="B20" s="122">
        <v>0</v>
      </c>
      <c r="C20" s="122">
        <v>36</v>
      </c>
      <c r="D20" s="122">
        <v>0</v>
      </c>
      <c r="E20" s="122">
        <v>46</v>
      </c>
      <c r="F20" s="122">
        <v>0</v>
      </c>
      <c r="G20" s="122">
        <v>37</v>
      </c>
      <c r="H20" s="122">
        <v>0</v>
      </c>
      <c r="I20" s="122">
        <v>26</v>
      </c>
      <c r="J20" s="122">
        <v>0</v>
      </c>
      <c r="K20" s="122">
        <v>23</v>
      </c>
    </row>
    <row r="21" spans="1:20" x14ac:dyDescent="0.3">
      <c r="A21" s="121" t="s">
        <v>15</v>
      </c>
      <c r="B21" s="122">
        <v>4</v>
      </c>
      <c r="C21" s="122">
        <v>103</v>
      </c>
      <c r="D21" s="122">
        <v>4</v>
      </c>
      <c r="E21" s="122">
        <v>109</v>
      </c>
      <c r="F21" s="122">
        <v>2</v>
      </c>
      <c r="G21" s="122">
        <v>92</v>
      </c>
      <c r="H21" s="122">
        <v>4</v>
      </c>
      <c r="I21" s="122">
        <v>83</v>
      </c>
      <c r="J21" s="122">
        <v>3</v>
      </c>
      <c r="K21" s="122">
        <v>77</v>
      </c>
    </row>
    <row r="22" spans="1:20" x14ac:dyDescent="0.3">
      <c r="A22" s="121" t="s">
        <v>16</v>
      </c>
      <c r="B22" s="122">
        <v>21</v>
      </c>
      <c r="C22" s="122">
        <v>1853</v>
      </c>
      <c r="D22" s="122">
        <v>25</v>
      </c>
      <c r="E22" s="122">
        <v>1618</v>
      </c>
      <c r="F22" s="122">
        <v>31</v>
      </c>
      <c r="G22" s="122">
        <v>1668</v>
      </c>
      <c r="H22" s="122">
        <v>29</v>
      </c>
      <c r="I22" s="122">
        <v>1133</v>
      </c>
      <c r="J22" s="122">
        <v>20</v>
      </c>
      <c r="K22" s="122">
        <v>1229</v>
      </c>
    </row>
    <row r="23" spans="1:20" x14ac:dyDescent="0.3">
      <c r="A23" s="121" t="s">
        <v>18</v>
      </c>
      <c r="B23" s="122">
        <v>63</v>
      </c>
      <c r="C23" s="122">
        <v>2721</v>
      </c>
      <c r="D23" s="122">
        <v>74</v>
      </c>
      <c r="E23" s="122">
        <v>2531</v>
      </c>
      <c r="F23" s="122">
        <v>77</v>
      </c>
      <c r="G23" s="122">
        <v>2631</v>
      </c>
      <c r="H23" s="122">
        <v>84</v>
      </c>
      <c r="I23" s="122">
        <v>2358</v>
      </c>
      <c r="J23" s="122">
        <v>73</v>
      </c>
      <c r="K23" s="122">
        <v>2448</v>
      </c>
    </row>
    <row r="24" spans="1:20" x14ac:dyDescent="0.3">
      <c r="A24" s="121" t="s">
        <v>25</v>
      </c>
      <c r="B24" s="122">
        <v>16</v>
      </c>
      <c r="C24" s="122">
        <v>3114</v>
      </c>
      <c r="D24" s="122">
        <v>11</v>
      </c>
      <c r="E24" s="122">
        <v>2980</v>
      </c>
      <c r="F24" s="122">
        <v>10</v>
      </c>
      <c r="G24" s="122">
        <v>2833</v>
      </c>
      <c r="H24" s="122">
        <v>13</v>
      </c>
      <c r="I24" s="122">
        <v>1965</v>
      </c>
      <c r="J24" s="122">
        <v>10</v>
      </c>
      <c r="K24" s="122">
        <v>1947</v>
      </c>
    </row>
    <row r="25" spans="1:20" x14ac:dyDescent="0.3">
      <c r="A25" s="121" t="s">
        <v>17</v>
      </c>
      <c r="B25" s="122">
        <v>12</v>
      </c>
      <c r="C25" s="122">
        <v>918</v>
      </c>
      <c r="D25" s="122">
        <v>13</v>
      </c>
      <c r="E25" s="122">
        <v>941</v>
      </c>
      <c r="F25" s="122">
        <v>5</v>
      </c>
      <c r="G25" s="122">
        <v>957</v>
      </c>
      <c r="H25" s="122">
        <v>13</v>
      </c>
      <c r="I25" s="122">
        <v>811</v>
      </c>
      <c r="J25" s="122">
        <v>5</v>
      </c>
      <c r="K25" s="122">
        <v>862</v>
      </c>
    </row>
    <row r="26" spans="1:20" x14ac:dyDescent="0.3">
      <c r="A26" s="121" t="s">
        <v>28</v>
      </c>
      <c r="B26" s="122">
        <v>0</v>
      </c>
      <c r="C26" s="122">
        <v>6</v>
      </c>
      <c r="D26" s="122">
        <v>0</v>
      </c>
      <c r="E26" s="122">
        <v>4</v>
      </c>
      <c r="F26" s="122">
        <v>0</v>
      </c>
      <c r="G26" s="122">
        <v>2</v>
      </c>
      <c r="H26" s="122">
        <v>0</v>
      </c>
      <c r="I26" s="122">
        <v>0</v>
      </c>
      <c r="J26" s="122">
        <v>0</v>
      </c>
      <c r="K26" s="122">
        <v>2</v>
      </c>
    </row>
    <row r="27" spans="1:20" x14ac:dyDescent="0.3">
      <c r="A27" s="121" t="s">
        <v>22</v>
      </c>
      <c r="B27" s="122">
        <v>108</v>
      </c>
      <c r="C27" s="122">
        <v>4780</v>
      </c>
      <c r="D27" s="122">
        <v>87</v>
      </c>
      <c r="E27" s="122">
        <v>4063</v>
      </c>
      <c r="F27" s="122">
        <v>80</v>
      </c>
      <c r="G27" s="122">
        <v>4319</v>
      </c>
      <c r="H27" s="122">
        <v>103</v>
      </c>
      <c r="I27" s="122">
        <v>3689</v>
      </c>
      <c r="J27" s="122">
        <v>98</v>
      </c>
      <c r="K27" s="122">
        <v>3747</v>
      </c>
    </row>
    <row r="28" spans="1:20" x14ac:dyDescent="0.3">
      <c r="A28" s="121" t="s">
        <v>220</v>
      </c>
      <c r="B28" s="122">
        <v>1</v>
      </c>
      <c r="C28" s="122">
        <v>831</v>
      </c>
      <c r="D28" s="122">
        <v>2</v>
      </c>
      <c r="E28" s="122">
        <v>875</v>
      </c>
      <c r="F28" s="122">
        <v>4</v>
      </c>
      <c r="G28" s="122">
        <v>858</v>
      </c>
      <c r="H28" s="122">
        <v>10</v>
      </c>
      <c r="I28" s="122">
        <v>1446</v>
      </c>
      <c r="J28" s="122">
        <v>5</v>
      </c>
      <c r="K28" s="122">
        <v>1146</v>
      </c>
    </row>
    <row r="29" spans="1:20" x14ac:dyDescent="0.3">
      <c r="A29" s="132" t="s">
        <v>219</v>
      </c>
      <c r="B29" s="122">
        <v>3582</v>
      </c>
      <c r="C29" s="122">
        <v>193564</v>
      </c>
      <c r="D29" s="122">
        <v>3478</v>
      </c>
      <c r="E29" s="122">
        <v>191971</v>
      </c>
      <c r="F29" s="122">
        <v>3438</v>
      </c>
      <c r="G29" s="122">
        <v>187211</v>
      </c>
      <c r="H29" s="122">
        <v>3672</v>
      </c>
      <c r="I29" s="122">
        <v>143476</v>
      </c>
      <c r="J29" s="122">
        <v>4161</v>
      </c>
      <c r="K29" s="122">
        <v>157875</v>
      </c>
    </row>
    <row r="30" spans="1:20" ht="5.5" customHeight="1" x14ac:dyDescent="0.3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20" x14ac:dyDescent="0.3">
      <c r="A31" s="5" t="s">
        <v>27</v>
      </c>
    </row>
    <row r="32" spans="1:20" x14ac:dyDescent="0.3">
      <c r="A32" s="7" t="s">
        <v>30</v>
      </c>
    </row>
    <row r="33" spans="1:1" x14ac:dyDescent="0.3">
      <c r="A33" s="5" t="s">
        <v>29</v>
      </c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B4935-92A2-401B-B49A-B70E0E96FBA2}">
  <dimension ref="A1:AO33"/>
  <sheetViews>
    <sheetView workbookViewId="0">
      <selection activeCell="A2" sqref="A2"/>
    </sheetView>
  </sheetViews>
  <sheetFormatPr defaultColWidth="9.1796875" defaultRowHeight="15" x14ac:dyDescent="0.3"/>
  <cols>
    <col min="1" max="1" width="31.7265625" style="1" bestFit="1" customWidth="1"/>
    <col min="2" max="11" width="9.7265625" style="6" bestFit="1" customWidth="1"/>
    <col min="12" max="21" width="11.26953125" style="1" bestFit="1" customWidth="1"/>
    <col min="22" max="22" width="14" style="1" bestFit="1" customWidth="1"/>
    <col min="23" max="24" width="9.1796875" style="1"/>
    <col min="25" max="25" width="14" style="1" bestFit="1" customWidth="1"/>
    <col min="26" max="27" width="9.1796875" style="1"/>
    <col min="28" max="28" width="14" style="1" bestFit="1" customWidth="1"/>
    <col min="29" max="29" width="9.1796875" style="1" bestFit="1" customWidth="1"/>
    <col min="30" max="30" width="9.1796875" style="1"/>
    <col min="31" max="31" width="14" style="1" bestFit="1" customWidth="1"/>
    <col min="32" max="32" width="9.1796875" style="1"/>
    <col min="33" max="33" width="14" style="1" bestFit="1" customWidth="1"/>
    <col min="34" max="36" width="9.1796875" style="1"/>
    <col min="37" max="37" width="14" style="1" bestFit="1" customWidth="1"/>
    <col min="38" max="40" width="9.1796875" style="1"/>
    <col min="41" max="41" width="14" style="1" bestFit="1" customWidth="1"/>
    <col min="42" max="16384" width="9.1796875" style="1"/>
  </cols>
  <sheetData>
    <row r="1" spans="1:41" ht="17.5" x14ac:dyDescent="0.3">
      <c r="A1" s="10" t="str">
        <f>Parameters!$A$18</f>
        <v>TABLE 7B PERSONS KILLED AND INJURED BY PRIMARY CRASH FACTOR 2017-2021</v>
      </c>
    </row>
    <row r="3" spans="1:41" ht="15.5" x14ac:dyDescent="0.35">
      <c r="A3" s="125"/>
      <c r="B3" s="9" t="s">
        <v>5</v>
      </c>
      <c r="C3" s="138" t="s">
        <v>4</v>
      </c>
      <c r="D3" s="139"/>
      <c r="E3" s="139"/>
      <c r="F3" s="139"/>
      <c r="G3" s="139"/>
      <c r="H3" s="139"/>
      <c r="I3" s="139"/>
      <c r="J3" s="139"/>
      <c r="K3" s="139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 ht="15.5" x14ac:dyDescent="0.35">
      <c r="A4" s="125"/>
      <c r="B4" s="139">
        <v>2017</v>
      </c>
      <c r="C4" s="139"/>
      <c r="D4" s="139">
        <v>2018</v>
      </c>
      <c r="E4" s="139"/>
      <c r="F4" s="139">
        <v>2019</v>
      </c>
      <c r="G4" s="139"/>
      <c r="H4" s="139">
        <v>2020</v>
      </c>
      <c r="I4" s="139"/>
      <c r="J4" s="139">
        <v>2021</v>
      </c>
      <c r="K4" s="139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 ht="15.5" x14ac:dyDescent="0.35">
      <c r="A5" s="137" t="s">
        <v>221</v>
      </c>
      <c r="B5" s="129" t="s">
        <v>32</v>
      </c>
      <c r="C5" s="129" t="s">
        <v>31</v>
      </c>
      <c r="D5" s="129" t="s">
        <v>32</v>
      </c>
      <c r="E5" s="129" t="s">
        <v>31</v>
      </c>
      <c r="F5" s="129" t="s">
        <v>32</v>
      </c>
      <c r="G5" s="129" t="s">
        <v>31</v>
      </c>
      <c r="H5" s="129" t="s">
        <v>32</v>
      </c>
      <c r="I5" s="129" t="s">
        <v>31</v>
      </c>
      <c r="J5" s="129" t="s">
        <v>32</v>
      </c>
      <c r="K5" s="129" t="s">
        <v>31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ht="30.5" x14ac:dyDescent="0.35">
      <c r="A6" s="136" t="s">
        <v>8</v>
      </c>
      <c r="B6" s="127">
        <v>869</v>
      </c>
      <c r="C6" s="127">
        <v>20185</v>
      </c>
      <c r="D6" s="127">
        <v>816</v>
      </c>
      <c r="E6" s="127">
        <v>20825</v>
      </c>
      <c r="F6" s="127">
        <v>818</v>
      </c>
      <c r="G6" s="127">
        <v>20481</v>
      </c>
      <c r="H6" s="127">
        <v>973</v>
      </c>
      <c r="I6" s="127">
        <v>18388</v>
      </c>
      <c r="J6" s="127">
        <v>1093</v>
      </c>
      <c r="K6" s="127">
        <v>22287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 ht="15.5" x14ac:dyDescent="0.35">
      <c r="A7" s="125" t="s">
        <v>11</v>
      </c>
      <c r="B7" s="127">
        <v>2</v>
      </c>
      <c r="C7" s="127">
        <v>149</v>
      </c>
      <c r="D7" s="127">
        <v>1</v>
      </c>
      <c r="E7" s="127">
        <v>167</v>
      </c>
      <c r="F7" s="127">
        <v>4</v>
      </c>
      <c r="G7" s="127">
        <v>144</v>
      </c>
      <c r="H7" s="127">
        <v>0</v>
      </c>
      <c r="I7" s="127">
        <v>113</v>
      </c>
      <c r="J7" s="127">
        <v>3</v>
      </c>
      <c r="K7" s="127">
        <v>140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 ht="15.5" x14ac:dyDescent="0.35">
      <c r="A8" s="125" t="s">
        <v>24</v>
      </c>
      <c r="B8" s="127">
        <v>608</v>
      </c>
      <c r="C8" s="127">
        <v>90565</v>
      </c>
      <c r="D8" s="127">
        <v>529</v>
      </c>
      <c r="E8" s="127">
        <v>88973</v>
      </c>
      <c r="F8" s="127">
        <v>588</v>
      </c>
      <c r="G8" s="127">
        <v>87364</v>
      </c>
      <c r="H8" s="127">
        <v>593</v>
      </c>
      <c r="I8" s="127">
        <v>57562</v>
      </c>
      <c r="J8" s="127">
        <v>721</v>
      </c>
      <c r="K8" s="127">
        <v>68445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 ht="15.5" x14ac:dyDescent="0.35">
      <c r="A9" s="125" t="s">
        <v>9</v>
      </c>
      <c r="B9" s="127">
        <v>3</v>
      </c>
      <c r="C9" s="127">
        <v>5478</v>
      </c>
      <c r="D9" s="127">
        <v>2</v>
      </c>
      <c r="E9" s="127">
        <v>5637</v>
      </c>
      <c r="F9" s="127">
        <v>2</v>
      </c>
      <c r="G9" s="127">
        <v>5384</v>
      </c>
      <c r="H9" s="127">
        <v>1</v>
      </c>
      <c r="I9" s="127">
        <v>3477</v>
      </c>
      <c r="J9" s="127">
        <v>5</v>
      </c>
      <c r="K9" s="127">
        <v>3024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 ht="15.5" x14ac:dyDescent="0.35">
      <c r="A10" s="125" t="s">
        <v>26</v>
      </c>
      <c r="B10" s="127">
        <v>207</v>
      </c>
      <c r="C10" s="127">
        <v>7076</v>
      </c>
      <c r="D10" s="127">
        <v>218</v>
      </c>
      <c r="E10" s="127">
        <v>6544</v>
      </c>
      <c r="F10" s="127">
        <v>201</v>
      </c>
      <c r="G10" s="127">
        <v>6529</v>
      </c>
      <c r="H10" s="127">
        <v>187</v>
      </c>
      <c r="I10" s="127">
        <v>5003</v>
      </c>
      <c r="J10" s="127">
        <v>216</v>
      </c>
      <c r="K10" s="127">
        <v>5384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</row>
    <row r="11" spans="1:41" ht="15.5" x14ac:dyDescent="0.35">
      <c r="A11" s="125" t="s">
        <v>12</v>
      </c>
      <c r="B11" s="127">
        <v>39</v>
      </c>
      <c r="C11" s="127">
        <v>1603</v>
      </c>
      <c r="D11" s="127">
        <v>48</v>
      </c>
      <c r="E11" s="127">
        <v>1752</v>
      </c>
      <c r="F11" s="127">
        <v>39</v>
      </c>
      <c r="G11" s="127">
        <v>1698</v>
      </c>
      <c r="H11" s="127">
        <v>36</v>
      </c>
      <c r="I11" s="127">
        <v>1239</v>
      </c>
      <c r="J11" s="127">
        <v>35</v>
      </c>
      <c r="K11" s="127">
        <v>1393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 ht="15.5" x14ac:dyDescent="0.35">
      <c r="A12" s="125" t="s">
        <v>23</v>
      </c>
      <c r="B12" s="127">
        <v>57</v>
      </c>
      <c r="C12" s="127">
        <v>10639</v>
      </c>
      <c r="D12" s="127">
        <v>71</v>
      </c>
      <c r="E12" s="127">
        <v>10937</v>
      </c>
      <c r="F12" s="127">
        <v>38</v>
      </c>
      <c r="G12" s="127">
        <v>10231</v>
      </c>
      <c r="H12" s="127">
        <v>48</v>
      </c>
      <c r="I12" s="127">
        <v>7381</v>
      </c>
      <c r="J12" s="127">
        <v>44</v>
      </c>
      <c r="K12" s="127">
        <v>8920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 ht="15.5" x14ac:dyDescent="0.35">
      <c r="A13" s="125" t="s">
        <v>13</v>
      </c>
      <c r="B13" s="127">
        <v>732</v>
      </c>
      <c r="C13" s="127">
        <v>37458</v>
      </c>
      <c r="D13" s="127">
        <v>737</v>
      </c>
      <c r="E13" s="127">
        <v>37234</v>
      </c>
      <c r="F13" s="127">
        <v>610</v>
      </c>
      <c r="G13" s="127">
        <v>35804</v>
      </c>
      <c r="H13" s="127">
        <v>713</v>
      </c>
      <c r="I13" s="127">
        <v>32059</v>
      </c>
      <c r="J13" s="127">
        <v>850</v>
      </c>
      <c r="K13" s="127">
        <v>35219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 ht="15.5" x14ac:dyDescent="0.35">
      <c r="A14" s="125" t="s">
        <v>6</v>
      </c>
      <c r="B14" s="127">
        <v>237</v>
      </c>
      <c r="C14" s="127">
        <v>48271</v>
      </c>
      <c r="D14" s="127">
        <v>253</v>
      </c>
      <c r="E14" s="127">
        <v>48282</v>
      </c>
      <c r="F14" s="127">
        <v>237</v>
      </c>
      <c r="G14" s="127">
        <v>47260</v>
      </c>
      <c r="H14" s="127">
        <v>214</v>
      </c>
      <c r="I14" s="127">
        <v>32796</v>
      </c>
      <c r="J14" s="127">
        <v>231</v>
      </c>
      <c r="K14" s="127">
        <v>34509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 ht="15.5" x14ac:dyDescent="0.35">
      <c r="A15" s="125" t="s">
        <v>19</v>
      </c>
      <c r="B15" s="127">
        <v>127</v>
      </c>
      <c r="C15" s="127">
        <v>5642</v>
      </c>
      <c r="D15" s="127">
        <v>111</v>
      </c>
      <c r="E15" s="127">
        <v>5812</v>
      </c>
      <c r="F15" s="127">
        <v>131</v>
      </c>
      <c r="G15" s="127">
        <v>5645</v>
      </c>
      <c r="H15" s="127">
        <v>80</v>
      </c>
      <c r="I15" s="127">
        <v>3629</v>
      </c>
      <c r="J15" s="127">
        <v>84</v>
      </c>
      <c r="K15" s="127">
        <v>3414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 ht="15.5" x14ac:dyDescent="0.35">
      <c r="A16" s="125" t="s">
        <v>20</v>
      </c>
      <c r="B16" s="127">
        <v>594</v>
      </c>
      <c r="C16" s="127">
        <v>4617</v>
      </c>
      <c r="D16" s="127">
        <v>586</v>
      </c>
      <c r="E16" s="127">
        <v>4577</v>
      </c>
      <c r="F16" s="127">
        <v>662</v>
      </c>
      <c r="G16" s="127">
        <v>4345</v>
      </c>
      <c r="H16" s="127">
        <v>687</v>
      </c>
      <c r="I16" s="127">
        <v>3364</v>
      </c>
      <c r="J16" s="127">
        <v>766</v>
      </c>
      <c r="K16" s="127">
        <v>3451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 ht="15.5" x14ac:dyDescent="0.35">
      <c r="A17" s="125" t="s">
        <v>21</v>
      </c>
      <c r="B17" s="127">
        <v>186</v>
      </c>
      <c r="C17" s="127">
        <v>26694</v>
      </c>
      <c r="D17" s="127">
        <v>199</v>
      </c>
      <c r="E17" s="127">
        <v>27105</v>
      </c>
      <c r="F17" s="127">
        <v>184</v>
      </c>
      <c r="G17" s="127">
        <v>26686</v>
      </c>
      <c r="H17" s="127">
        <v>182</v>
      </c>
      <c r="I17" s="127">
        <v>23640</v>
      </c>
      <c r="J17" s="127">
        <v>199</v>
      </c>
      <c r="K17" s="127">
        <v>24019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 ht="15.5" x14ac:dyDescent="0.35">
      <c r="A18" s="125" t="s">
        <v>10</v>
      </c>
      <c r="B18" s="127">
        <v>6</v>
      </c>
      <c r="C18" s="127">
        <v>143</v>
      </c>
      <c r="D18" s="127">
        <v>3</v>
      </c>
      <c r="E18" s="127">
        <v>157</v>
      </c>
      <c r="F18" s="127">
        <v>4</v>
      </c>
      <c r="G18" s="127">
        <v>145</v>
      </c>
      <c r="H18" s="127">
        <v>1</v>
      </c>
      <c r="I18" s="127">
        <v>120</v>
      </c>
      <c r="J18" s="127">
        <v>6</v>
      </c>
      <c r="K18" s="127">
        <v>108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 x14ac:dyDescent="0.3">
      <c r="A19" s="125" t="s">
        <v>14</v>
      </c>
      <c r="B19" s="127">
        <v>2</v>
      </c>
      <c r="C19" s="127">
        <v>55</v>
      </c>
      <c r="D19" s="127">
        <v>3</v>
      </c>
      <c r="E19" s="127">
        <v>54</v>
      </c>
      <c r="F19" s="127">
        <v>2</v>
      </c>
      <c r="G19" s="127">
        <v>44</v>
      </c>
      <c r="H19" s="127">
        <v>1</v>
      </c>
      <c r="I19" s="127">
        <v>28</v>
      </c>
      <c r="J19" s="127">
        <v>2</v>
      </c>
      <c r="K19" s="127">
        <v>22</v>
      </c>
    </row>
    <row r="20" spans="1:41" x14ac:dyDescent="0.3">
      <c r="A20" s="125" t="s">
        <v>7</v>
      </c>
      <c r="B20" s="127">
        <v>0</v>
      </c>
      <c r="C20" s="127">
        <v>42</v>
      </c>
      <c r="D20" s="127">
        <v>0</v>
      </c>
      <c r="E20" s="127">
        <v>59</v>
      </c>
      <c r="F20" s="127">
        <v>0</v>
      </c>
      <c r="G20" s="127">
        <v>39</v>
      </c>
      <c r="H20" s="127">
        <v>0</v>
      </c>
      <c r="I20" s="127">
        <v>29</v>
      </c>
      <c r="J20" s="127">
        <v>0</v>
      </c>
      <c r="K20" s="127">
        <v>29</v>
      </c>
    </row>
    <row r="21" spans="1:41" x14ac:dyDescent="0.3">
      <c r="A21" s="125" t="s">
        <v>15</v>
      </c>
      <c r="B21" s="127">
        <v>4</v>
      </c>
      <c r="C21" s="127">
        <v>145</v>
      </c>
      <c r="D21" s="127">
        <v>4</v>
      </c>
      <c r="E21" s="127">
        <v>162</v>
      </c>
      <c r="F21" s="127">
        <v>2</v>
      </c>
      <c r="G21" s="127">
        <v>112</v>
      </c>
      <c r="H21" s="127">
        <v>4</v>
      </c>
      <c r="I21" s="127">
        <v>104</v>
      </c>
      <c r="J21" s="127">
        <v>3</v>
      </c>
      <c r="K21" s="127">
        <v>90</v>
      </c>
    </row>
    <row r="22" spans="1:41" x14ac:dyDescent="0.3">
      <c r="A22" s="125" t="s">
        <v>16</v>
      </c>
      <c r="B22" s="127">
        <v>21</v>
      </c>
      <c r="C22" s="127">
        <v>2313</v>
      </c>
      <c r="D22" s="127">
        <v>25</v>
      </c>
      <c r="E22" s="127">
        <v>2039</v>
      </c>
      <c r="F22" s="127">
        <v>32</v>
      </c>
      <c r="G22" s="127">
        <v>2136</v>
      </c>
      <c r="H22" s="127">
        <v>29</v>
      </c>
      <c r="I22" s="127">
        <v>1531</v>
      </c>
      <c r="J22" s="127">
        <v>21</v>
      </c>
      <c r="K22" s="127">
        <v>1585</v>
      </c>
    </row>
    <row r="23" spans="1:41" x14ac:dyDescent="0.3">
      <c r="A23" s="125" t="s">
        <v>18</v>
      </c>
      <c r="B23" s="127">
        <v>71</v>
      </c>
      <c r="C23" s="127">
        <v>3513</v>
      </c>
      <c r="D23" s="127">
        <v>82</v>
      </c>
      <c r="E23" s="127">
        <v>3181</v>
      </c>
      <c r="F23" s="127">
        <v>83</v>
      </c>
      <c r="G23" s="127">
        <v>3398</v>
      </c>
      <c r="H23" s="127">
        <v>85</v>
      </c>
      <c r="I23" s="127">
        <v>2925</v>
      </c>
      <c r="J23" s="127">
        <v>75</v>
      </c>
      <c r="K23" s="127">
        <v>3038</v>
      </c>
    </row>
    <row r="24" spans="1:41" x14ac:dyDescent="0.3">
      <c r="A24" s="125" t="s">
        <v>25</v>
      </c>
      <c r="B24" s="127">
        <v>16</v>
      </c>
      <c r="C24" s="127">
        <v>3952</v>
      </c>
      <c r="D24" s="127">
        <v>12</v>
      </c>
      <c r="E24" s="127">
        <v>3682</v>
      </c>
      <c r="F24" s="127">
        <v>10</v>
      </c>
      <c r="G24" s="127">
        <v>3573</v>
      </c>
      <c r="H24" s="127">
        <v>15</v>
      </c>
      <c r="I24" s="127">
        <v>2498</v>
      </c>
      <c r="J24" s="127">
        <v>10</v>
      </c>
      <c r="K24" s="127">
        <v>2417</v>
      </c>
    </row>
    <row r="25" spans="1:41" x14ac:dyDescent="0.3">
      <c r="A25" s="125" t="s">
        <v>17</v>
      </c>
      <c r="B25" s="127">
        <v>12</v>
      </c>
      <c r="C25" s="127">
        <v>1148</v>
      </c>
      <c r="D25" s="127">
        <v>13</v>
      </c>
      <c r="E25" s="127">
        <v>1205</v>
      </c>
      <c r="F25" s="127">
        <v>5</v>
      </c>
      <c r="G25" s="127">
        <v>1171</v>
      </c>
      <c r="H25" s="127">
        <v>13</v>
      </c>
      <c r="I25" s="127">
        <v>1031</v>
      </c>
      <c r="J25" s="127">
        <v>5</v>
      </c>
      <c r="K25" s="127">
        <v>1103</v>
      </c>
    </row>
    <row r="26" spans="1:41" x14ac:dyDescent="0.3">
      <c r="A26" s="125" t="s">
        <v>28</v>
      </c>
      <c r="B26" s="127">
        <v>0</v>
      </c>
      <c r="C26" s="127">
        <v>6</v>
      </c>
      <c r="D26" s="127">
        <v>0</v>
      </c>
      <c r="E26" s="127">
        <v>7</v>
      </c>
      <c r="F26" s="127">
        <v>0</v>
      </c>
      <c r="G26" s="127">
        <v>2</v>
      </c>
      <c r="H26" s="127">
        <v>0</v>
      </c>
      <c r="I26" s="127">
        <v>0</v>
      </c>
      <c r="J26" s="127">
        <v>0</v>
      </c>
      <c r="K26" s="127">
        <v>2</v>
      </c>
    </row>
    <row r="27" spans="1:41" x14ac:dyDescent="0.3">
      <c r="A27" s="125" t="s">
        <v>22</v>
      </c>
      <c r="B27" s="127">
        <v>110</v>
      </c>
      <c r="C27" s="127">
        <v>6407</v>
      </c>
      <c r="D27" s="127">
        <v>88</v>
      </c>
      <c r="E27" s="127">
        <v>5367</v>
      </c>
      <c r="F27" s="127">
        <v>81</v>
      </c>
      <c r="G27" s="127">
        <v>5727</v>
      </c>
      <c r="H27" s="127">
        <v>106</v>
      </c>
      <c r="I27" s="127">
        <v>4992</v>
      </c>
      <c r="J27" s="127">
        <v>103</v>
      </c>
      <c r="K27" s="127">
        <v>4986</v>
      </c>
    </row>
    <row r="28" spans="1:41" x14ac:dyDescent="0.3">
      <c r="A28" s="125" t="s">
        <v>220</v>
      </c>
      <c r="B28" s="127">
        <v>1</v>
      </c>
      <c r="C28" s="127">
        <v>1059</v>
      </c>
      <c r="D28" s="127">
        <v>3</v>
      </c>
      <c r="E28" s="127">
        <v>1096</v>
      </c>
      <c r="F28" s="127">
        <v>4</v>
      </c>
      <c r="G28" s="127">
        <v>1113</v>
      </c>
      <c r="H28" s="127">
        <v>14</v>
      </c>
      <c r="I28" s="127">
        <v>1979</v>
      </c>
      <c r="J28" s="127">
        <v>5</v>
      </c>
      <c r="K28" s="127">
        <v>1524</v>
      </c>
    </row>
    <row r="29" spans="1:41" x14ac:dyDescent="0.3">
      <c r="A29" s="135" t="s">
        <v>219</v>
      </c>
      <c r="B29" s="127">
        <v>3904</v>
      </c>
      <c r="C29" s="127">
        <v>277160</v>
      </c>
      <c r="D29" s="127">
        <v>3804</v>
      </c>
      <c r="E29" s="127">
        <v>274854</v>
      </c>
      <c r="F29" s="127">
        <v>3737</v>
      </c>
      <c r="G29" s="127">
        <v>269031</v>
      </c>
      <c r="H29" s="127">
        <v>3982</v>
      </c>
      <c r="I29" s="127">
        <v>203888</v>
      </c>
      <c r="J29" s="127">
        <v>4477</v>
      </c>
      <c r="K29" s="127">
        <v>225109</v>
      </c>
    </row>
    <row r="30" spans="1:41" ht="5.5" customHeight="1" x14ac:dyDescent="0.3">
      <c r="A30" s="8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41" x14ac:dyDescent="0.3">
      <c r="A31" s="7" t="s">
        <v>27</v>
      </c>
    </row>
    <row r="32" spans="1:41" x14ac:dyDescent="0.3">
      <c r="A32" s="7" t="s">
        <v>30</v>
      </c>
    </row>
    <row r="33" spans="1:1" x14ac:dyDescent="0.3">
      <c r="A33" s="7" t="s">
        <v>29</v>
      </c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B89D5-4736-436F-B76E-50DBDC6131AF}">
  <dimension ref="A1:H25"/>
  <sheetViews>
    <sheetView workbookViewId="0">
      <selection activeCell="A3" sqref="A3"/>
    </sheetView>
  </sheetViews>
  <sheetFormatPr defaultColWidth="9.1796875" defaultRowHeight="12.5" x14ac:dyDescent="0.25"/>
  <cols>
    <col min="1" max="1" width="20.1796875" style="21" customWidth="1"/>
    <col min="2" max="2" width="25.7265625" style="21" customWidth="1"/>
    <col min="3" max="3" width="14.54296875" style="21" customWidth="1"/>
    <col min="4" max="4" width="22" style="21" bestFit="1" customWidth="1"/>
    <col min="5" max="5" width="14.54296875" style="21" customWidth="1"/>
    <col min="6" max="6" width="22" style="21" bestFit="1" customWidth="1"/>
    <col min="7" max="16384" width="9.1796875" style="21"/>
  </cols>
  <sheetData>
    <row r="1" spans="1:8" ht="20.25" customHeight="1" x14ac:dyDescent="0.25">
      <c r="A1" s="18" t="str">
        <f>Parameters!A21</f>
        <v>TABLE 7C ESTIMATED COST PER PERSON AND PER CRASH BY VICTIM SEVERITY AND</v>
      </c>
      <c r="B1" s="19"/>
      <c r="C1" s="19"/>
      <c r="D1" s="19"/>
      <c r="E1" s="19"/>
      <c r="F1" s="19"/>
      <c r="G1" s="20"/>
      <c r="H1" s="20"/>
    </row>
    <row r="2" spans="1:8" ht="20.25" customHeight="1" x14ac:dyDescent="0.25">
      <c r="A2" s="18" t="str">
        <f>Parameters!$A$22</f>
        <v>PROPERTY DAMAGE ONLY CRASHES 2020-2021</v>
      </c>
      <c r="B2" s="19"/>
      <c r="C2" s="19"/>
      <c r="D2" s="19"/>
      <c r="E2" s="19"/>
      <c r="F2" s="19"/>
      <c r="G2" s="20"/>
      <c r="H2" s="20"/>
    </row>
    <row r="3" spans="1:8" ht="15" customHeight="1" x14ac:dyDescent="0.25">
      <c r="A3" s="22"/>
      <c r="B3" s="19"/>
      <c r="C3" s="19"/>
      <c r="D3" s="19"/>
      <c r="E3" s="19"/>
      <c r="F3" s="19"/>
      <c r="G3" s="20"/>
      <c r="H3" s="20"/>
    </row>
    <row r="4" spans="1:8" ht="15" customHeight="1" x14ac:dyDescent="0.3">
      <c r="A4" s="23"/>
      <c r="B4" s="23"/>
      <c r="C4" s="24" t="s">
        <v>254</v>
      </c>
      <c r="D4" s="25"/>
      <c r="E4" s="26" t="s">
        <v>255</v>
      </c>
      <c r="F4" s="27"/>
      <c r="G4" s="28"/>
      <c r="H4" s="28"/>
    </row>
    <row r="5" spans="1:8" ht="15" customHeight="1" x14ac:dyDescent="0.3">
      <c r="A5" s="29" t="s">
        <v>33</v>
      </c>
      <c r="B5" s="23"/>
      <c r="C5" s="25" t="s">
        <v>34</v>
      </c>
      <c r="D5" s="25" t="s">
        <v>35</v>
      </c>
      <c r="E5" s="25" t="s">
        <v>36</v>
      </c>
      <c r="F5" s="25" t="s">
        <v>35</v>
      </c>
      <c r="G5" s="28"/>
      <c r="H5" s="28"/>
    </row>
    <row r="6" spans="1:8" ht="15" customHeight="1" x14ac:dyDescent="0.3">
      <c r="A6" s="23" t="s">
        <v>37</v>
      </c>
      <c r="B6" s="23"/>
      <c r="C6" s="30">
        <f>'Table 7C Calculations'!D21</f>
        <v>4205000</v>
      </c>
      <c r="D6" s="30">
        <f>'Table 7C Calculations'!H21</f>
        <v>16744000000</v>
      </c>
      <c r="E6" s="30">
        <f>'Table 7C Calculations'!D41</f>
        <v>4395000</v>
      </c>
      <c r="F6" s="30">
        <f>'Table 7C Calculations'!H41</f>
        <v>19676000000</v>
      </c>
      <c r="G6" s="28"/>
      <c r="H6" s="28"/>
    </row>
    <row r="7" spans="1:8" ht="15" customHeight="1" x14ac:dyDescent="0.3">
      <c r="A7" s="23" t="s">
        <v>38</v>
      </c>
      <c r="B7" s="23"/>
      <c r="C7" s="25"/>
      <c r="D7" s="25" t="s">
        <v>4</v>
      </c>
      <c r="E7" s="25"/>
      <c r="F7" s="25"/>
      <c r="G7" s="28"/>
      <c r="H7" s="28"/>
    </row>
    <row r="8" spans="1:8" ht="15" customHeight="1" x14ac:dyDescent="0.3">
      <c r="A8" s="29"/>
      <c r="B8" s="23" t="s">
        <v>39</v>
      </c>
      <c r="C8" s="30">
        <f>'Table 7C Calculations'!D22</f>
        <v>291000</v>
      </c>
      <c r="D8" s="30">
        <f>'Table 7C Calculations'!H22</f>
        <v>4479000000</v>
      </c>
      <c r="E8" s="30">
        <f>'Table 7C Calculations'!D42</f>
        <v>304000</v>
      </c>
      <c r="F8" s="30">
        <f>'Table 7C Calculations'!H42</f>
        <v>5498000000</v>
      </c>
      <c r="G8" s="28"/>
      <c r="H8" s="28"/>
    </row>
    <row r="9" spans="1:8" ht="15" customHeight="1" x14ac:dyDescent="0.3">
      <c r="A9" s="29"/>
      <c r="B9" s="23" t="s">
        <v>40</v>
      </c>
      <c r="C9" s="30">
        <f>'Table 7C Calculations'!D23</f>
        <v>58000</v>
      </c>
      <c r="D9" s="30">
        <f>'Table 7C Calculations'!H23</f>
        <v>3486000000</v>
      </c>
      <c r="E9" s="30">
        <f>'Table 7C Calculations'!D43</f>
        <v>61000</v>
      </c>
      <c r="F9" s="30">
        <f>'Table 7C Calculations'!H43</f>
        <v>4344000000</v>
      </c>
      <c r="G9" s="28"/>
      <c r="H9" s="28"/>
    </row>
    <row r="10" spans="1:8" ht="15" customHeight="1" x14ac:dyDescent="0.3">
      <c r="A10" s="29"/>
      <c r="B10" s="23" t="s">
        <v>41</v>
      </c>
      <c r="C10" s="30">
        <f>'Table 7C Calculations'!D24</f>
        <v>31000</v>
      </c>
      <c r="D10" s="30">
        <f>'Table 7C Calculations'!H24</f>
        <v>3980000000</v>
      </c>
      <c r="E10" s="30">
        <f>'Table 7C Calculations'!D44</f>
        <v>32000</v>
      </c>
      <c r="F10" s="30">
        <f>'Table 7C Calculations'!H44</f>
        <v>4346000000</v>
      </c>
      <c r="G10" s="28"/>
      <c r="H10" s="28"/>
    </row>
    <row r="11" spans="1:8" ht="30" x14ac:dyDescent="0.3">
      <c r="A11" s="31" t="s">
        <v>42</v>
      </c>
      <c r="B11" s="23"/>
      <c r="C11" s="30">
        <f>'Table 7C Calculations'!D25</f>
        <v>3000</v>
      </c>
      <c r="D11" s="30">
        <f>'Table 7C Calculations'!H25</f>
        <v>662000000</v>
      </c>
      <c r="E11" s="30">
        <f>'Table 7C Calculations'!D45</f>
        <v>3000</v>
      </c>
      <c r="F11" s="30">
        <f>'Table 7C Calculations'!H45</f>
        <v>746000000</v>
      </c>
      <c r="G11" s="28"/>
      <c r="H11" s="28"/>
    </row>
    <row r="12" spans="1:8" ht="21" customHeight="1" x14ac:dyDescent="0.3">
      <c r="A12" s="29" t="s">
        <v>219</v>
      </c>
      <c r="B12" s="23"/>
      <c r="C12" s="26"/>
      <c r="D12" s="30">
        <f>SUM(D6:D11)</f>
        <v>29351000000</v>
      </c>
      <c r="E12" s="25"/>
      <c r="F12" s="30">
        <f>SUM(F6:F11)</f>
        <v>34610000000</v>
      </c>
      <c r="G12" s="28"/>
      <c r="H12" s="28"/>
    </row>
    <row r="13" spans="1:8" ht="5.5" customHeight="1" x14ac:dyDescent="0.25">
      <c r="A13" s="28"/>
      <c r="B13" s="28"/>
      <c r="C13" s="28"/>
      <c r="D13" s="32"/>
      <c r="E13" s="28"/>
      <c r="F13" s="28"/>
      <c r="G13" s="28"/>
      <c r="H13" s="28"/>
    </row>
    <row r="14" spans="1:8" ht="20" x14ac:dyDescent="0.35">
      <c r="A14" s="33" t="s">
        <v>43</v>
      </c>
      <c r="B14" s="34"/>
      <c r="C14" s="34"/>
      <c r="D14" s="34"/>
      <c r="E14" s="34"/>
      <c r="F14" s="34"/>
      <c r="G14" s="35"/>
      <c r="H14" s="20"/>
    </row>
    <row r="15" spans="1:8" ht="15" customHeight="1" x14ac:dyDescent="0.35">
      <c r="A15" s="36" t="s">
        <v>256</v>
      </c>
      <c r="B15" s="34"/>
      <c r="C15" s="34"/>
      <c r="D15" s="34"/>
      <c r="E15" s="34"/>
      <c r="F15" s="34"/>
      <c r="G15" s="35"/>
      <c r="H15" s="20"/>
    </row>
    <row r="16" spans="1:8" ht="26.15" customHeight="1" x14ac:dyDescent="0.35">
      <c r="A16" s="33" t="s">
        <v>257</v>
      </c>
      <c r="B16" s="37"/>
      <c r="C16" s="37"/>
      <c r="D16" s="37"/>
      <c r="E16" s="37"/>
      <c r="F16" s="37"/>
      <c r="G16" s="35"/>
      <c r="H16" s="28"/>
    </row>
    <row r="17" spans="1:2" ht="15" customHeight="1" x14ac:dyDescent="0.25">
      <c r="A17" s="36" t="s">
        <v>44</v>
      </c>
    </row>
    <row r="18" spans="1:2" x14ac:dyDescent="0.25">
      <c r="A18" s="28"/>
    </row>
    <row r="22" spans="1:2" x14ac:dyDescent="0.25">
      <c r="B22" s="28" t="s">
        <v>45</v>
      </c>
    </row>
    <row r="25" spans="1:2" x14ac:dyDescent="0.25">
      <c r="B25" s="28" t="s">
        <v>4</v>
      </c>
    </row>
  </sheetData>
  <pageMargins left="0.55000000000000004" right="0.55000000000000004" top="0.55000000000000004" bottom="0.55000000000000004" header="0.3" footer="0.3"/>
  <pageSetup scale="6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3547F-8ABE-4769-AA4E-02772DDF23C4}">
  <sheetPr>
    <pageSetUpPr fitToPage="1"/>
  </sheetPr>
  <dimension ref="A1:K8"/>
  <sheetViews>
    <sheetView workbookViewId="0">
      <selection activeCell="A2" sqref="A2"/>
    </sheetView>
  </sheetViews>
  <sheetFormatPr defaultRowHeight="14.5" x14ac:dyDescent="0.35"/>
  <cols>
    <col min="1" max="1" width="19.26953125" bestFit="1" customWidth="1"/>
    <col min="2" max="2" width="11.453125" bestFit="1" customWidth="1"/>
    <col min="3" max="3" width="13" bestFit="1" customWidth="1"/>
    <col min="4" max="4" width="11.81640625" bestFit="1" customWidth="1"/>
    <col min="5" max="5" width="12.81640625" bestFit="1" customWidth="1"/>
    <col min="6" max="6" width="13" bestFit="1" customWidth="1"/>
    <col min="7" max="7" width="14.54296875" bestFit="1" customWidth="1"/>
    <col min="8" max="8" width="21.81640625" bestFit="1" customWidth="1"/>
    <col min="9" max="9" width="7.81640625" bestFit="1" customWidth="1"/>
    <col min="10" max="10" width="14" bestFit="1" customWidth="1"/>
    <col min="11" max="11" width="8.453125" bestFit="1" customWidth="1"/>
    <col min="12" max="36" width="24.7265625" bestFit="1" customWidth="1"/>
    <col min="37" max="37" width="28.81640625" bestFit="1" customWidth="1"/>
    <col min="38" max="38" width="29.81640625" bestFit="1" customWidth="1"/>
    <col min="39" max="40" width="29.453125" bestFit="1" customWidth="1"/>
  </cols>
  <sheetData>
    <row r="1" spans="1:11" ht="17.5" x14ac:dyDescent="0.35">
      <c r="A1" s="2" t="str">
        <f>Parameters!$A$39</f>
        <v>TABLE 7D HIT AND RUN CRASHES AND VICTIMS BY TYPE OF CRASH - 2021</v>
      </c>
    </row>
    <row r="3" spans="1:11" ht="15.5" x14ac:dyDescent="0.35">
      <c r="A3" s="120"/>
      <c r="B3" s="106" t="s">
        <v>4</v>
      </c>
      <c r="C3" s="120"/>
      <c r="D3" s="120"/>
      <c r="E3" s="120"/>
      <c r="F3" s="120"/>
      <c r="G3" s="120"/>
      <c r="H3" s="120"/>
      <c r="I3" s="120"/>
      <c r="J3" s="120"/>
      <c r="K3" s="120"/>
    </row>
    <row r="4" spans="1:11" ht="15.5" x14ac:dyDescent="0.35">
      <c r="A4" s="119" t="s">
        <v>4</v>
      </c>
      <c r="B4" s="133" t="s">
        <v>73</v>
      </c>
      <c r="C4" s="133" t="s">
        <v>74</v>
      </c>
      <c r="D4" s="133" t="s">
        <v>75</v>
      </c>
      <c r="E4" s="133" t="s">
        <v>76</v>
      </c>
      <c r="F4" s="133" t="s">
        <v>77</v>
      </c>
      <c r="G4" s="133" t="s">
        <v>78</v>
      </c>
      <c r="H4" s="133" t="s">
        <v>79</v>
      </c>
      <c r="I4" s="133" t="s">
        <v>80</v>
      </c>
      <c r="J4" s="133" t="s">
        <v>81</v>
      </c>
      <c r="K4" s="69" t="s">
        <v>219</v>
      </c>
    </row>
    <row r="5" spans="1:11" ht="15.5" x14ac:dyDescent="0.35">
      <c r="A5" s="132" t="s">
        <v>82</v>
      </c>
      <c r="B5" s="122">
        <v>21</v>
      </c>
      <c r="C5" s="122">
        <v>25</v>
      </c>
      <c r="D5" s="122">
        <v>55</v>
      </c>
      <c r="E5" s="122">
        <v>49</v>
      </c>
      <c r="F5" s="122">
        <v>19</v>
      </c>
      <c r="G5" s="122">
        <v>6</v>
      </c>
      <c r="H5" s="122">
        <v>325</v>
      </c>
      <c r="I5" s="122">
        <v>19</v>
      </c>
      <c r="J5" s="122">
        <v>3</v>
      </c>
      <c r="K5" s="122">
        <v>522</v>
      </c>
    </row>
    <row r="6" spans="1:11" ht="15.5" x14ac:dyDescent="0.35">
      <c r="A6" s="132" t="s">
        <v>83</v>
      </c>
      <c r="B6" s="122">
        <v>1124</v>
      </c>
      <c r="C6" s="122">
        <v>3498</v>
      </c>
      <c r="D6" s="122">
        <v>7004</v>
      </c>
      <c r="E6" s="122">
        <v>4299</v>
      </c>
      <c r="F6" s="122">
        <v>1335</v>
      </c>
      <c r="G6" s="122">
        <v>270</v>
      </c>
      <c r="H6" s="122">
        <v>2397</v>
      </c>
      <c r="I6" s="122">
        <v>473</v>
      </c>
      <c r="J6" s="122">
        <v>148</v>
      </c>
      <c r="K6" s="122">
        <v>20548</v>
      </c>
    </row>
    <row r="7" spans="1:11" ht="15.5" x14ac:dyDescent="0.35">
      <c r="A7" s="132" t="s">
        <v>84</v>
      </c>
      <c r="B7" s="122">
        <v>22</v>
      </c>
      <c r="C7" s="122">
        <v>26</v>
      </c>
      <c r="D7" s="122">
        <v>61</v>
      </c>
      <c r="E7" s="122">
        <v>52</v>
      </c>
      <c r="F7" s="122">
        <v>19</v>
      </c>
      <c r="G7" s="122">
        <v>7</v>
      </c>
      <c r="H7" s="122">
        <v>330</v>
      </c>
      <c r="I7" s="122">
        <v>20</v>
      </c>
      <c r="J7" s="122">
        <v>3</v>
      </c>
      <c r="K7" s="122">
        <v>540</v>
      </c>
    </row>
    <row r="8" spans="1:11" ht="15.5" x14ac:dyDescent="0.35">
      <c r="A8" s="132" t="s">
        <v>197</v>
      </c>
      <c r="B8" s="122">
        <v>1539</v>
      </c>
      <c r="C8" s="122">
        <v>4438</v>
      </c>
      <c r="D8" s="122">
        <v>9725</v>
      </c>
      <c r="E8" s="122">
        <v>5803</v>
      </c>
      <c r="F8" s="122">
        <v>1613</v>
      </c>
      <c r="G8" s="122">
        <v>329</v>
      </c>
      <c r="H8" s="122">
        <v>2530</v>
      </c>
      <c r="I8" s="122">
        <v>523</v>
      </c>
      <c r="J8" s="122">
        <v>181</v>
      </c>
      <c r="K8" s="122">
        <v>26681</v>
      </c>
    </row>
  </sheetData>
  <pageMargins left="0.55000000000000004" right="0.55000000000000004" top="0.55000000000000004" bottom="0.55000000000000004" header="0.3" footer="0.3"/>
  <pageSetup scale="64" fitToHeight="0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DA833-EC79-46B3-99E2-2EDA64A1FFB8}">
  <sheetPr>
    <pageSetUpPr fitToPage="1"/>
  </sheetPr>
  <dimension ref="A1:L68"/>
  <sheetViews>
    <sheetView workbookViewId="0">
      <selection activeCell="A2" sqref="A2"/>
    </sheetView>
  </sheetViews>
  <sheetFormatPr defaultRowHeight="14.5" x14ac:dyDescent="0.35"/>
  <cols>
    <col min="1" max="1" width="17.81640625" bestFit="1" customWidth="1"/>
    <col min="2" max="2" width="12.1796875" bestFit="1" customWidth="1"/>
    <col min="3" max="3" width="8.7265625" bestFit="1" customWidth="1"/>
    <col min="4" max="4" width="12.1796875" customWidth="1"/>
    <col min="5" max="5" width="8.7265625" bestFit="1" customWidth="1"/>
    <col min="6" max="6" width="12.1796875" customWidth="1"/>
    <col min="7" max="7" width="8.7265625" bestFit="1" customWidth="1"/>
    <col min="8" max="8" width="18" customWidth="1"/>
    <col min="9" max="9" width="10.26953125" bestFit="1" customWidth="1"/>
    <col min="10" max="10" width="12.1796875" bestFit="1" customWidth="1"/>
    <col min="11" max="11" width="4.1796875" bestFit="1" customWidth="1"/>
    <col min="12" max="12" width="15.26953125" bestFit="1" customWidth="1"/>
    <col min="13" max="13" width="7.7265625" bestFit="1" customWidth="1"/>
  </cols>
  <sheetData>
    <row r="1" spans="1:9" ht="17.5" x14ac:dyDescent="0.35">
      <c r="A1" s="2" t="str">
        <f>Parameters!$A$68</f>
        <v>TABLE 7E PASSENGERS KILLED AND INJURED AGED 5 AND UNDER BY COUNTY 2019-2021</v>
      </c>
    </row>
    <row r="3" spans="1:9" ht="15.5" x14ac:dyDescent="0.35">
      <c r="A3" s="119" t="s">
        <v>4</v>
      </c>
      <c r="B3" s="149" t="s">
        <v>4</v>
      </c>
      <c r="C3" s="120"/>
      <c r="D3" s="120"/>
      <c r="E3" s="120"/>
      <c r="F3" s="120"/>
      <c r="G3" s="120"/>
      <c r="H3" s="66"/>
      <c r="I3" s="66"/>
    </row>
    <row r="4" spans="1:9" ht="45.5" x14ac:dyDescent="0.35">
      <c r="A4" s="120"/>
      <c r="B4" s="68" t="s">
        <v>89</v>
      </c>
      <c r="C4" s="68"/>
      <c r="D4" s="68" t="s">
        <v>250</v>
      </c>
      <c r="E4" s="68"/>
      <c r="F4" s="68" t="s">
        <v>251</v>
      </c>
      <c r="G4" s="68"/>
      <c r="H4" s="67" t="s">
        <v>252</v>
      </c>
      <c r="I4" s="68"/>
    </row>
    <row r="5" spans="1:9" ht="15.5" x14ac:dyDescent="0.35">
      <c r="A5" s="107" t="s">
        <v>226</v>
      </c>
      <c r="B5" s="123" t="s">
        <v>37</v>
      </c>
      <c r="C5" s="123" t="s">
        <v>38</v>
      </c>
      <c r="D5" s="123" t="s">
        <v>37</v>
      </c>
      <c r="E5" s="123" t="s">
        <v>38</v>
      </c>
      <c r="F5" s="123" t="s">
        <v>37</v>
      </c>
      <c r="G5" s="123" t="s">
        <v>38</v>
      </c>
      <c r="H5" s="105" t="s">
        <v>37</v>
      </c>
      <c r="I5" s="105" t="s">
        <v>38</v>
      </c>
    </row>
    <row r="6" spans="1:9" ht="15.5" x14ac:dyDescent="0.35">
      <c r="A6" s="121" t="s">
        <v>90</v>
      </c>
      <c r="B6" s="122">
        <v>1</v>
      </c>
      <c r="C6" s="122">
        <v>94</v>
      </c>
      <c r="D6" s="122">
        <v>0</v>
      </c>
      <c r="E6" s="122">
        <v>72</v>
      </c>
      <c r="F6" s="122">
        <v>0</v>
      </c>
      <c r="G6" s="122">
        <v>85</v>
      </c>
      <c r="H6" s="70"/>
      <c r="I6" s="70">
        <f>(G6-E6)/E6</f>
        <v>0.18055555555555555</v>
      </c>
    </row>
    <row r="7" spans="1:9" ht="15.5" x14ac:dyDescent="0.35">
      <c r="A7" s="121" t="s">
        <v>92</v>
      </c>
      <c r="B7" s="122">
        <v>0</v>
      </c>
      <c r="C7" s="122">
        <v>1</v>
      </c>
      <c r="D7" s="122">
        <v>0</v>
      </c>
      <c r="E7" s="122">
        <v>0</v>
      </c>
      <c r="F7" s="122">
        <v>0</v>
      </c>
      <c r="G7" s="122">
        <v>0</v>
      </c>
      <c r="H7" s="70"/>
      <c r="I7" s="70"/>
    </row>
    <row r="8" spans="1:9" ht="15.5" x14ac:dyDescent="0.35">
      <c r="A8" s="121" t="s">
        <v>93</v>
      </c>
      <c r="B8" s="122">
        <v>0</v>
      </c>
      <c r="C8" s="122">
        <v>4</v>
      </c>
      <c r="D8" s="122">
        <v>2</v>
      </c>
      <c r="E8" s="122">
        <v>6</v>
      </c>
      <c r="F8" s="122">
        <v>0</v>
      </c>
      <c r="G8" s="122">
        <v>7</v>
      </c>
      <c r="H8" s="70">
        <f t="shared" ref="H8:H64" si="0">(F8-D8)/D8</f>
        <v>-1</v>
      </c>
      <c r="I8" s="70">
        <f t="shared" ref="I8:I64" si="1">(G8-E8)/E8</f>
        <v>0.16666666666666666</v>
      </c>
    </row>
    <row r="9" spans="1:9" ht="15.5" x14ac:dyDescent="0.35">
      <c r="A9" s="121" t="s">
        <v>94</v>
      </c>
      <c r="B9" s="122">
        <v>0</v>
      </c>
      <c r="C9" s="122">
        <v>18</v>
      </c>
      <c r="D9" s="122">
        <v>1</v>
      </c>
      <c r="E9" s="122">
        <v>12</v>
      </c>
      <c r="F9" s="122">
        <v>1</v>
      </c>
      <c r="G9" s="122">
        <v>16</v>
      </c>
      <c r="H9" s="70">
        <f t="shared" si="0"/>
        <v>0</v>
      </c>
      <c r="I9" s="70">
        <f t="shared" si="1"/>
        <v>0.33333333333333331</v>
      </c>
    </row>
    <row r="10" spans="1:9" ht="15.5" x14ac:dyDescent="0.35">
      <c r="A10" s="121" t="s">
        <v>95</v>
      </c>
      <c r="B10" s="122">
        <v>0</v>
      </c>
      <c r="C10" s="122">
        <v>4</v>
      </c>
      <c r="D10" s="122">
        <v>0</v>
      </c>
      <c r="E10" s="122">
        <v>4</v>
      </c>
      <c r="F10" s="122">
        <v>0</v>
      </c>
      <c r="G10" s="122">
        <v>2</v>
      </c>
      <c r="H10" s="70"/>
      <c r="I10" s="70">
        <f t="shared" si="1"/>
        <v>-0.5</v>
      </c>
    </row>
    <row r="11" spans="1:9" ht="15.5" x14ac:dyDescent="0.35">
      <c r="A11" s="121" t="s">
        <v>96</v>
      </c>
      <c r="B11" s="122">
        <v>0</v>
      </c>
      <c r="C11" s="122">
        <v>3</v>
      </c>
      <c r="D11" s="122">
        <v>0</v>
      </c>
      <c r="E11" s="122">
        <v>4</v>
      </c>
      <c r="F11" s="122">
        <v>0</v>
      </c>
      <c r="G11" s="122">
        <v>8</v>
      </c>
      <c r="H11" s="70"/>
      <c r="I11" s="70">
        <f t="shared" si="1"/>
        <v>1</v>
      </c>
    </row>
    <row r="12" spans="1:9" ht="15.5" x14ac:dyDescent="0.35">
      <c r="A12" s="121" t="s">
        <v>97</v>
      </c>
      <c r="B12" s="122">
        <v>0</v>
      </c>
      <c r="C12" s="122">
        <v>83</v>
      </c>
      <c r="D12" s="122">
        <v>1</v>
      </c>
      <c r="E12" s="122">
        <v>51</v>
      </c>
      <c r="F12" s="122">
        <v>0</v>
      </c>
      <c r="G12" s="122">
        <v>61</v>
      </c>
      <c r="H12" s="70">
        <f t="shared" si="0"/>
        <v>-1</v>
      </c>
      <c r="I12" s="70">
        <f t="shared" si="1"/>
        <v>0.19607843137254902</v>
      </c>
    </row>
    <row r="13" spans="1:9" ht="15.5" x14ac:dyDescent="0.35">
      <c r="A13" s="121" t="s">
        <v>98</v>
      </c>
      <c r="B13" s="122">
        <v>0</v>
      </c>
      <c r="C13" s="122">
        <v>5</v>
      </c>
      <c r="D13" s="122">
        <v>0</v>
      </c>
      <c r="E13" s="122">
        <v>3</v>
      </c>
      <c r="F13" s="122">
        <v>0</v>
      </c>
      <c r="G13" s="122">
        <v>6</v>
      </c>
      <c r="H13" s="70"/>
      <c r="I13" s="70">
        <f t="shared" si="1"/>
        <v>1</v>
      </c>
    </row>
    <row r="14" spans="1:9" ht="15.5" x14ac:dyDescent="0.35">
      <c r="A14" s="121" t="s">
        <v>99</v>
      </c>
      <c r="B14" s="122">
        <v>1</v>
      </c>
      <c r="C14" s="122">
        <v>14</v>
      </c>
      <c r="D14" s="122">
        <v>0</v>
      </c>
      <c r="E14" s="122">
        <v>4</v>
      </c>
      <c r="F14" s="122">
        <v>0</v>
      </c>
      <c r="G14" s="122">
        <v>9</v>
      </c>
      <c r="H14" s="70"/>
      <c r="I14" s="70">
        <f t="shared" si="1"/>
        <v>1.25</v>
      </c>
    </row>
    <row r="15" spans="1:9" ht="15.5" x14ac:dyDescent="0.35">
      <c r="A15" s="121" t="s">
        <v>100</v>
      </c>
      <c r="B15" s="122">
        <v>1</v>
      </c>
      <c r="C15" s="122">
        <v>101</v>
      </c>
      <c r="D15" s="122">
        <v>1</v>
      </c>
      <c r="E15" s="122">
        <v>92</v>
      </c>
      <c r="F15" s="122">
        <v>1</v>
      </c>
      <c r="G15" s="122">
        <v>92</v>
      </c>
      <c r="H15" s="70">
        <f t="shared" si="0"/>
        <v>0</v>
      </c>
      <c r="I15" s="70">
        <f t="shared" si="1"/>
        <v>0</v>
      </c>
    </row>
    <row r="16" spans="1:9" ht="15.5" x14ac:dyDescent="0.35">
      <c r="A16" s="121" t="s">
        <v>101</v>
      </c>
      <c r="B16" s="122">
        <v>0</v>
      </c>
      <c r="C16" s="122">
        <v>9</v>
      </c>
      <c r="D16" s="122">
        <v>0</v>
      </c>
      <c r="E16" s="122">
        <v>3</v>
      </c>
      <c r="F16" s="122">
        <v>0</v>
      </c>
      <c r="G16" s="122">
        <v>1</v>
      </c>
      <c r="H16" s="70"/>
      <c r="I16" s="70">
        <f t="shared" si="1"/>
        <v>-0.66666666666666663</v>
      </c>
    </row>
    <row r="17" spans="1:12" ht="15.5" x14ac:dyDescent="0.35">
      <c r="A17" s="121" t="s">
        <v>102</v>
      </c>
      <c r="B17" s="122">
        <v>0</v>
      </c>
      <c r="C17" s="122">
        <v>6</v>
      </c>
      <c r="D17" s="122">
        <v>0</v>
      </c>
      <c r="E17" s="122">
        <v>3</v>
      </c>
      <c r="F17" s="122">
        <v>0</v>
      </c>
      <c r="G17" s="122">
        <v>6</v>
      </c>
      <c r="H17" s="70"/>
      <c r="I17" s="70">
        <f t="shared" si="1"/>
        <v>1</v>
      </c>
    </row>
    <row r="18" spans="1:12" ht="15.5" x14ac:dyDescent="0.35">
      <c r="A18" s="121" t="s">
        <v>103</v>
      </c>
      <c r="B18" s="122">
        <v>0</v>
      </c>
      <c r="C18" s="122">
        <v>14</v>
      </c>
      <c r="D18" s="122">
        <v>0</v>
      </c>
      <c r="E18" s="122">
        <v>6</v>
      </c>
      <c r="F18" s="122">
        <v>0</v>
      </c>
      <c r="G18" s="122">
        <v>6</v>
      </c>
      <c r="H18" s="70"/>
      <c r="I18" s="70">
        <f t="shared" si="1"/>
        <v>0</v>
      </c>
    </row>
    <row r="19" spans="1:12" ht="15.5" x14ac:dyDescent="0.35">
      <c r="A19" s="121" t="s">
        <v>104</v>
      </c>
      <c r="B19" s="122">
        <v>0</v>
      </c>
      <c r="C19" s="122">
        <v>1</v>
      </c>
      <c r="D19" s="122">
        <v>1</v>
      </c>
      <c r="E19" s="122">
        <v>2</v>
      </c>
      <c r="F19" s="122">
        <v>0</v>
      </c>
      <c r="G19" s="122">
        <v>1</v>
      </c>
      <c r="H19" s="70">
        <f t="shared" si="0"/>
        <v>-1</v>
      </c>
      <c r="I19" s="70">
        <f t="shared" si="1"/>
        <v>-0.5</v>
      </c>
    </row>
    <row r="20" spans="1:12" ht="15.5" x14ac:dyDescent="0.35">
      <c r="A20" s="121" t="s">
        <v>105</v>
      </c>
      <c r="B20" s="122">
        <v>2</v>
      </c>
      <c r="C20" s="122">
        <v>139</v>
      </c>
      <c r="D20" s="122">
        <v>1</v>
      </c>
      <c r="E20" s="122">
        <v>106</v>
      </c>
      <c r="F20" s="122">
        <v>1</v>
      </c>
      <c r="G20" s="122">
        <v>124</v>
      </c>
      <c r="H20" s="70">
        <f t="shared" si="0"/>
        <v>0</v>
      </c>
      <c r="I20" s="70">
        <f t="shared" si="1"/>
        <v>0.16981132075471697</v>
      </c>
    </row>
    <row r="21" spans="1:12" ht="15.5" x14ac:dyDescent="0.35">
      <c r="A21" s="121" t="s">
        <v>106</v>
      </c>
      <c r="B21" s="122">
        <v>0</v>
      </c>
      <c r="C21" s="122">
        <v>7</v>
      </c>
      <c r="D21" s="122">
        <v>0</v>
      </c>
      <c r="E21" s="122">
        <v>8</v>
      </c>
      <c r="F21" s="122">
        <v>0</v>
      </c>
      <c r="G21" s="122">
        <v>11</v>
      </c>
      <c r="H21" s="70"/>
      <c r="I21" s="70">
        <f t="shared" si="1"/>
        <v>0.375</v>
      </c>
    </row>
    <row r="22" spans="1:12" ht="15.5" x14ac:dyDescent="0.35">
      <c r="A22" s="121" t="s">
        <v>107</v>
      </c>
      <c r="B22" s="122">
        <v>0</v>
      </c>
      <c r="C22" s="122">
        <v>5</v>
      </c>
      <c r="D22" s="122">
        <v>0</v>
      </c>
      <c r="E22" s="122">
        <v>13</v>
      </c>
      <c r="F22" s="122">
        <v>0</v>
      </c>
      <c r="G22" s="122">
        <v>8</v>
      </c>
      <c r="H22" s="70"/>
      <c r="I22" s="70">
        <f t="shared" si="1"/>
        <v>-0.38461538461538464</v>
      </c>
    </row>
    <row r="23" spans="1:12" ht="15.5" x14ac:dyDescent="0.35">
      <c r="A23" s="121" t="s">
        <v>108</v>
      </c>
      <c r="B23" s="122">
        <v>0</v>
      </c>
      <c r="C23" s="122">
        <v>2</v>
      </c>
      <c r="D23" s="122">
        <v>0</v>
      </c>
      <c r="E23" s="122">
        <v>1</v>
      </c>
      <c r="F23" s="122">
        <v>0</v>
      </c>
      <c r="G23" s="122">
        <v>1</v>
      </c>
      <c r="H23" s="70"/>
      <c r="I23" s="70">
        <f t="shared" si="1"/>
        <v>0</v>
      </c>
    </row>
    <row r="24" spans="1:12" ht="15.5" x14ac:dyDescent="0.35">
      <c r="A24" s="121" t="s">
        <v>109</v>
      </c>
      <c r="B24" s="122">
        <v>3</v>
      </c>
      <c r="C24" s="122">
        <v>1061</v>
      </c>
      <c r="D24" s="122">
        <v>3</v>
      </c>
      <c r="E24" s="122">
        <v>636</v>
      </c>
      <c r="F24" s="122">
        <v>4</v>
      </c>
      <c r="G24" s="122">
        <v>593</v>
      </c>
      <c r="H24" s="70">
        <f t="shared" si="0"/>
        <v>0.33333333333333331</v>
      </c>
      <c r="I24" s="70">
        <f t="shared" si="1"/>
        <v>-6.761006289308176E-2</v>
      </c>
    </row>
    <row r="25" spans="1:12" ht="15.5" x14ac:dyDescent="0.35">
      <c r="A25" s="121" t="s">
        <v>110</v>
      </c>
      <c r="B25" s="122">
        <v>0</v>
      </c>
      <c r="C25" s="122">
        <v>15</v>
      </c>
      <c r="D25" s="122">
        <v>0</v>
      </c>
      <c r="E25" s="122">
        <v>12</v>
      </c>
      <c r="F25" s="122">
        <v>0</v>
      </c>
      <c r="G25" s="122">
        <v>18</v>
      </c>
      <c r="H25" s="70"/>
      <c r="I25" s="70">
        <f t="shared" si="1"/>
        <v>0.5</v>
      </c>
    </row>
    <row r="26" spans="1:12" ht="15.5" x14ac:dyDescent="0.35">
      <c r="A26" s="121" t="s">
        <v>111</v>
      </c>
      <c r="B26" s="122">
        <v>1</v>
      </c>
      <c r="C26" s="122">
        <v>11</v>
      </c>
      <c r="D26" s="122">
        <v>0</v>
      </c>
      <c r="E26" s="122">
        <v>7</v>
      </c>
      <c r="F26" s="122">
        <v>0</v>
      </c>
      <c r="G26" s="122">
        <v>1</v>
      </c>
      <c r="H26" s="70"/>
      <c r="I26" s="70">
        <f t="shared" si="1"/>
        <v>-0.8571428571428571</v>
      </c>
    </row>
    <row r="27" spans="1:12" ht="15.5" x14ac:dyDescent="0.35">
      <c r="A27" s="121" t="s">
        <v>112</v>
      </c>
      <c r="B27" s="122">
        <v>0</v>
      </c>
      <c r="C27" s="122">
        <v>1</v>
      </c>
      <c r="D27" s="122">
        <v>0</v>
      </c>
      <c r="E27" s="122">
        <v>0</v>
      </c>
      <c r="F27" s="122">
        <v>0</v>
      </c>
      <c r="G27" s="122">
        <v>1</v>
      </c>
      <c r="H27" s="70"/>
      <c r="I27" s="148" t="s">
        <v>91</v>
      </c>
      <c r="L27" s="151"/>
    </row>
    <row r="28" spans="1:12" ht="15.5" x14ac:dyDescent="0.35">
      <c r="A28" s="121" t="s">
        <v>113</v>
      </c>
      <c r="B28" s="122">
        <v>0</v>
      </c>
      <c r="C28" s="122">
        <v>15</v>
      </c>
      <c r="D28" s="122">
        <v>0</v>
      </c>
      <c r="E28" s="122">
        <v>14</v>
      </c>
      <c r="F28" s="122">
        <v>0</v>
      </c>
      <c r="G28" s="122">
        <v>5</v>
      </c>
      <c r="H28" s="70"/>
      <c r="I28" s="70">
        <f t="shared" si="1"/>
        <v>-0.6428571428571429</v>
      </c>
    </row>
    <row r="29" spans="1:12" ht="15.5" x14ac:dyDescent="0.35">
      <c r="A29" s="121" t="s">
        <v>114</v>
      </c>
      <c r="B29" s="122">
        <v>1</v>
      </c>
      <c r="C29" s="122">
        <v>41</v>
      </c>
      <c r="D29" s="122">
        <v>0</v>
      </c>
      <c r="E29" s="122">
        <v>41</v>
      </c>
      <c r="F29" s="122">
        <v>0</v>
      </c>
      <c r="G29" s="122">
        <v>44</v>
      </c>
      <c r="H29" s="70"/>
      <c r="I29" s="70">
        <f t="shared" si="1"/>
        <v>7.3170731707317069E-2</v>
      </c>
    </row>
    <row r="30" spans="1:12" ht="15.5" x14ac:dyDescent="0.35">
      <c r="A30" s="121" t="s">
        <v>115</v>
      </c>
      <c r="B30" s="122">
        <v>1</v>
      </c>
      <c r="C30" s="122">
        <v>0</v>
      </c>
      <c r="D30" s="122">
        <v>0</v>
      </c>
      <c r="E30" s="122">
        <v>3</v>
      </c>
      <c r="F30" s="122">
        <v>0</v>
      </c>
      <c r="G30" s="122">
        <v>1</v>
      </c>
      <c r="H30" s="70"/>
      <c r="I30" s="70">
        <f t="shared" si="1"/>
        <v>-0.66666666666666663</v>
      </c>
    </row>
    <row r="31" spans="1:12" ht="15.5" x14ac:dyDescent="0.35">
      <c r="A31" s="121" t="s">
        <v>116</v>
      </c>
      <c r="B31" s="122">
        <v>0</v>
      </c>
      <c r="C31" s="122">
        <v>1</v>
      </c>
      <c r="D31" s="122">
        <v>0</v>
      </c>
      <c r="E31" s="122">
        <v>1</v>
      </c>
      <c r="F31" s="122">
        <v>0</v>
      </c>
      <c r="G31" s="122">
        <v>0</v>
      </c>
      <c r="H31" s="70"/>
      <c r="I31" s="70">
        <f t="shared" si="1"/>
        <v>-1</v>
      </c>
    </row>
    <row r="32" spans="1:12" ht="15.5" x14ac:dyDescent="0.35">
      <c r="A32" s="121" t="s">
        <v>117</v>
      </c>
      <c r="B32" s="122">
        <v>0</v>
      </c>
      <c r="C32" s="122">
        <v>40</v>
      </c>
      <c r="D32" s="122">
        <v>0</v>
      </c>
      <c r="E32" s="122">
        <v>21</v>
      </c>
      <c r="F32" s="122">
        <v>0</v>
      </c>
      <c r="G32" s="122">
        <v>27</v>
      </c>
      <c r="H32" s="70"/>
      <c r="I32" s="70">
        <f t="shared" si="1"/>
        <v>0.2857142857142857</v>
      </c>
    </row>
    <row r="33" spans="1:9" ht="15.5" x14ac:dyDescent="0.35">
      <c r="A33" s="121" t="s">
        <v>118</v>
      </c>
      <c r="B33" s="122">
        <v>0</v>
      </c>
      <c r="C33" s="122">
        <v>10</v>
      </c>
      <c r="D33" s="122">
        <v>0</v>
      </c>
      <c r="E33" s="122">
        <v>7</v>
      </c>
      <c r="F33" s="122">
        <v>0</v>
      </c>
      <c r="G33" s="122">
        <v>8</v>
      </c>
      <c r="H33" s="70"/>
      <c r="I33" s="70">
        <f t="shared" si="1"/>
        <v>0.14285714285714285</v>
      </c>
    </row>
    <row r="34" spans="1:9" ht="15.5" x14ac:dyDescent="0.35">
      <c r="A34" s="121" t="s">
        <v>119</v>
      </c>
      <c r="B34" s="122">
        <v>0</v>
      </c>
      <c r="C34" s="122">
        <v>12</v>
      </c>
      <c r="D34" s="122">
        <v>0</v>
      </c>
      <c r="E34" s="122">
        <v>4</v>
      </c>
      <c r="F34" s="122">
        <v>1</v>
      </c>
      <c r="G34" s="122">
        <v>4</v>
      </c>
      <c r="H34" s="148" t="s">
        <v>91</v>
      </c>
      <c r="I34" s="70">
        <f t="shared" si="1"/>
        <v>0</v>
      </c>
    </row>
    <row r="35" spans="1:9" ht="15.5" x14ac:dyDescent="0.35">
      <c r="A35" s="121" t="s">
        <v>120</v>
      </c>
      <c r="B35" s="122">
        <v>0</v>
      </c>
      <c r="C35" s="122">
        <v>161</v>
      </c>
      <c r="D35" s="122">
        <v>0</v>
      </c>
      <c r="E35" s="122">
        <v>118</v>
      </c>
      <c r="F35" s="122">
        <v>1</v>
      </c>
      <c r="G35" s="122">
        <v>126</v>
      </c>
      <c r="H35" s="148" t="s">
        <v>91</v>
      </c>
      <c r="I35" s="70">
        <f t="shared" si="1"/>
        <v>6.7796610169491525E-2</v>
      </c>
    </row>
    <row r="36" spans="1:9" ht="15.5" x14ac:dyDescent="0.35">
      <c r="A36" s="121" t="s">
        <v>121</v>
      </c>
      <c r="B36" s="122">
        <v>0</v>
      </c>
      <c r="C36" s="122">
        <v>26</v>
      </c>
      <c r="D36" s="122">
        <v>0</v>
      </c>
      <c r="E36" s="122">
        <v>19</v>
      </c>
      <c r="F36" s="122">
        <v>0</v>
      </c>
      <c r="G36" s="122">
        <v>19</v>
      </c>
      <c r="H36" s="70"/>
      <c r="I36" s="70">
        <f t="shared" si="1"/>
        <v>0</v>
      </c>
    </row>
    <row r="37" spans="1:9" ht="15.5" x14ac:dyDescent="0.35">
      <c r="A37" s="121" t="s">
        <v>122</v>
      </c>
      <c r="B37" s="122">
        <v>0</v>
      </c>
      <c r="C37" s="122">
        <v>1</v>
      </c>
      <c r="D37" s="122">
        <v>0</v>
      </c>
      <c r="E37" s="122">
        <v>1</v>
      </c>
      <c r="F37" s="122">
        <v>0</v>
      </c>
      <c r="G37" s="122">
        <v>1</v>
      </c>
      <c r="H37" s="70"/>
      <c r="I37" s="70">
        <f t="shared" si="1"/>
        <v>0</v>
      </c>
    </row>
    <row r="38" spans="1:9" ht="15.5" x14ac:dyDescent="0.35">
      <c r="A38" s="121" t="s">
        <v>123</v>
      </c>
      <c r="B38" s="122">
        <v>3</v>
      </c>
      <c r="C38" s="122">
        <v>230</v>
      </c>
      <c r="D38" s="122">
        <v>1</v>
      </c>
      <c r="E38" s="122">
        <v>185</v>
      </c>
      <c r="F38" s="122">
        <v>0</v>
      </c>
      <c r="G38" s="122">
        <v>202</v>
      </c>
      <c r="H38" s="70">
        <f t="shared" si="0"/>
        <v>-1</v>
      </c>
      <c r="I38" s="70">
        <f t="shared" si="1"/>
        <v>9.1891891891891897E-2</v>
      </c>
    </row>
    <row r="39" spans="1:9" ht="15.5" x14ac:dyDescent="0.35">
      <c r="A39" s="121" t="s">
        <v>124</v>
      </c>
      <c r="B39" s="122">
        <v>1</v>
      </c>
      <c r="C39" s="122">
        <v>175</v>
      </c>
      <c r="D39" s="122">
        <v>0</v>
      </c>
      <c r="E39" s="122">
        <v>111</v>
      </c>
      <c r="F39" s="122">
        <v>0</v>
      </c>
      <c r="G39" s="122">
        <v>118</v>
      </c>
      <c r="H39" s="70"/>
      <c r="I39" s="70">
        <f t="shared" si="1"/>
        <v>6.3063063063063057E-2</v>
      </c>
    </row>
    <row r="40" spans="1:9" ht="15.5" x14ac:dyDescent="0.35">
      <c r="A40" s="121" t="s">
        <v>125</v>
      </c>
      <c r="B40" s="122">
        <v>0</v>
      </c>
      <c r="C40" s="122">
        <v>11</v>
      </c>
      <c r="D40" s="122">
        <v>0</v>
      </c>
      <c r="E40" s="122">
        <v>7</v>
      </c>
      <c r="F40" s="122">
        <v>1</v>
      </c>
      <c r="G40" s="122">
        <v>3</v>
      </c>
      <c r="H40" s="148" t="s">
        <v>91</v>
      </c>
      <c r="I40" s="70">
        <f t="shared" si="1"/>
        <v>-0.5714285714285714</v>
      </c>
    </row>
    <row r="41" spans="1:9" ht="15.5" x14ac:dyDescent="0.35">
      <c r="A41" s="121" t="s">
        <v>126</v>
      </c>
      <c r="B41" s="122">
        <v>0</v>
      </c>
      <c r="C41" s="122">
        <v>291</v>
      </c>
      <c r="D41" s="122">
        <v>7</v>
      </c>
      <c r="E41" s="122">
        <v>203</v>
      </c>
      <c r="F41" s="122">
        <v>4</v>
      </c>
      <c r="G41" s="122">
        <v>212</v>
      </c>
      <c r="H41" s="70">
        <f t="shared" si="0"/>
        <v>-0.42857142857142855</v>
      </c>
      <c r="I41" s="70">
        <f t="shared" si="1"/>
        <v>4.4334975369458129E-2</v>
      </c>
    </row>
    <row r="42" spans="1:9" ht="15.5" x14ac:dyDescent="0.35">
      <c r="A42" s="121" t="s">
        <v>127</v>
      </c>
      <c r="B42" s="122">
        <v>0</v>
      </c>
      <c r="C42" s="122">
        <v>193</v>
      </c>
      <c r="D42" s="122">
        <v>0</v>
      </c>
      <c r="E42" s="122">
        <v>147</v>
      </c>
      <c r="F42" s="122">
        <v>1</v>
      </c>
      <c r="G42" s="122">
        <v>154</v>
      </c>
      <c r="H42" s="148" t="s">
        <v>91</v>
      </c>
      <c r="I42" s="70">
        <f t="shared" si="1"/>
        <v>4.7619047619047616E-2</v>
      </c>
    </row>
    <row r="43" spans="1:9" ht="15.5" x14ac:dyDescent="0.35">
      <c r="A43" s="121" t="s">
        <v>128</v>
      </c>
      <c r="B43" s="122">
        <v>0</v>
      </c>
      <c r="C43" s="122">
        <v>40</v>
      </c>
      <c r="D43" s="122">
        <v>0</v>
      </c>
      <c r="E43" s="122">
        <v>26</v>
      </c>
      <c r="F43" s="122">
        <v>0</v>
      </c>
      <c r="G43" s="122">
        <v>35</v>
      </c>
      <c r="H43" s="70"/>
      <c r="I43" s="70">
        <f t="shared" si="1"/>
        <v>0.34615384615384615</v>
      </c>
    </row>
    <row r="44" spans="1:9" ht="15.5" x14ac:dyDescent="0.35">
      <c r="A44" s="121" t="s">
        <v>129</v>
      </c>
      <c r="B44" s="122">
        <v>1</v>
      </c>
      <c r="C44" s="122">
        <v>114</v>
      </c>
      <c r="D44" s="122">
        <v>0</v>
      </c>
      <c r="E44" s="122">
        <v>88</v>
      </c>
      <c r="F44" s="122">
        <v>3</v>
      </c>
      <c r="G44" s="122">
        <v>99</v>
      </c>
      <c r="H44" s="148" t="s">
        <v>91</v>
      </c>
      <c r="I44" s="70">
        <f t="shared" si="1"/>
        <v>0.125</v>
      </c>
    </row>
    <row r="45" spans="1:9" ht="15.5" x14ac:dyDescent="0.35">
      <c r="A45" s="121" t="s">
        <v>130</v>
      </c>
      <c r="B45" s="122">
        <v>0</v>
      </c>
      <c r="C45" s="122">
        <v>9</v>
      </c>
      <c r="D45" s="122">
        <v>0</v>
      </c>
      <c r="E45" s="122">
        <v>10</v>
      </c>
      <c r="F45" s="122">
        <v>0</v>
      </c>
      <c r="G45" s="122">
        <v>12</v>
      </c>
      <c r="H45" s="70"/>
      <c r="I45" s="70">
        <f t="shared" si="1"/>
        <v>0.2</v>
      </c>
    </row>
    <row r="46" spans="1:9" ht="15.5" x14ac:dyDescent="0.35">
      <c r="A46" s="121" t="s">
        <v>131</v>
      </c>
      <c r="B46" s="122">
        <v>0</v>
      </c>
      <c r="C46" s="122">
        <v>25</v>
      </c>
      <c r="D46" s="122">
        <v>0</v>
      </c>
      <c r="E46" s="122">
        <v>22</v>
      </c>
      <c r="F46" s="122">
        <v>0</v>
      </c>
      <c r="G46" s="122">
        <v>24</v>
      </c>
      <c r="H46" s="70"/>
      <c r="I46" s="70">
        <f t="shared" si="1"/>
        <v>9.0909090909090912E-2</v>
      </c>
    </row>
    <row r="47" spans="1:9" ht="15.5" x14ac:dyDescent="0.35">
      <c r="A47" s="121" t="s">
        <v>132</v>
      </c>
      <c r="B47" s="122">
        <v>0</v>
      </c>
      <c r="C47" s="122">
        <v>27</v>
      </c>
      <c r="D47" s="122">
        <v>0</v>
      </c>
      <c r="E47" s="122">
        <v>24</v>
      </c>
      <c r="F47" s="122">
        <v>0</v>
      </c>
      <c r="G47" s="122">
        <v>30</v>
      </c>
      <c r="H47" s="70"/>
      <c r="I47" s="70">
        <f t="shared" si="1"/>
        <v>0.25</v>
      </c>
    </row>
    <row r="48" spans="1:9" ht="15.5" x14ac:dyDescent="0.35">
      <c r="A48" s="121" t="s">
        <v>133</v>
      </c>
      <c r="B48" s="122">
        <v>0</v>
      </c>
      <c r="C48" s="122">
        <v>115</v>
      </c>
      <c r="D48" s="122">
        <v>0</v>
      </c>
      <c r="E48" s="122">
        <v>45</v>
      </c>
      <c r="F48" s="122">
        <v>0</v>
      </c>
      <c r="G48" s="122">
        <v>71</v>
      </c>
      <c r="H48" s="70"/>
      <c r="I48" s="70">
        <f t="shared" si="1"/>
        <v>0.57777777777777772</v>
      </c>
    </row>
    <row r="49" spans="1:9" ht="15.5" x14ac:dyDescent="0.35">
      <c r="A49" s="121" t="s">
        <v>134</v>
      </c>
      <c r="B49" s="122">
        <v>0</v>
      </c>
      <c r="C49" s="122">
        <v>6</v>
      </c>
      <c r="D49" s="122">
        <v>0</v>
      </c>
      <c r="E49" s="122">
        <v>11</v>
      </c>
      <c r="F49" s="122">
        <v>0</v>
      </c>
      <c r="G49" s="122">
        <v>9</v>
      </c>
      <c r="H49" s="70"/>
      <c r="I49" s="70">
        <f t="shared" si="1"/>
        <v>-0.18181818181818182</v>
      </c>
    </row>
    <row r="50" spans="1:9" ht="15.5" x14ac:dyDescent="0.35">
      <c r="A50" s="121" t="s">
        <v>135</v>
      </c>
      <c r="B50" s="122">
        <v>0</v>
      </c>
      <c r="C50" s="122">
        <v>16</v>
      </c>
      <c r="D50" s="122">
        <v>0</v>
      </c>
      <c r="E50" s="122">
        <v>10</v>
      </c>
      <c r="F50" s="122">
        <v>2</v>
      </c>
      <c r="G50" s="122">
        <v>11</v>
      </c>
      <c r="H50" s="148" t="s">
        <v>91</v>
      </c>
      <c r="I50" s="70">
        <f t="shared" si="1"/>
        <v>0.1</v>
      </c>
    </row>
    <row r="51" spans="1:9" ht="15.5" x14ac:dyDescent="0.35">
      <c r="A51" s="121" t="s">
        <v>148</v>
      </c>
      <c r="B51" s="122">
        <v>0</v>
      </c>
      <c r="C51" s="122">
        <v>1</v>
      </c>
      <c r="D51" s="122">
        <v>0</v>
      </c>
      <c r="E51" s="122">
        <v>0</v>
      </c>
      <c r="F51" s="122">
        <v>0</v>
      </c>
      <c r="G51" s="122">
        <v>0</v>
      </c>
      <c r="H51" s="70"/>
      <c r="I51" s="70"/>
    </row>
    <row r="52" spans="1:9" ht="15.5" x14ac:dyDescent="0.35">
      <c r="A52" s="121" t="s">
        <v>136</v>
      </c>
      <c r="B52" s="122">
        <v>0</v>
      </c>
      <c r="C52" s="122">
        <v>7</v>
      </c>
      <c r="D52" s="122">
        <v>0</v>
      </c>
      <c r="E52" s="122">
        <v>4</v>
      </c>
      <c r="F52" s="122">
        <v>0</v>
      </c>
      <c r="G52" s="122">
        <v>2</v>
      </c>
      <c r="H52" s="70"/>
      <c r="I52" s="70">
        <f t="shared" si="1"/>
        <v>-0.5</v>
      </c>
    </row>
    <row r="53" spans="1:9" ht="15.5" x14ac:dyDescent="0.35">
      <c r="A53" s="121" t="s">
        <v>137</v>
      </c>
      <c r="B53" s="122">
        <v>0</v>
      </c>
      <c r="C53" s="122">
        <v>35</v>
      </c>
      <c r="D53" s="122">
        <v>0</v>
      </c>
      <c r="E53" s="122">
        <v>36</v>
      </c>
      <c r="F53" s="122">
        <v>1</v>
      </c>
      <c r="G53" s="122">
        <v>22</v>
      </c>
      <c r="H53" s="148" t="s">
        <v>91</v>
      </c>
      <c r="I53" s="70">
        <f t="shared" si="1"/>
        <v>-0.3888888888888889</v>
      </c>
    </row>
    <row r="54" spans="1:9" ht="15.5" x14ac:dyDescent="0.35">
      <c r="A54" s="121" t="s">
        <v>138</v>
      </c>
      <c r="B54" s="122">
        <v>0</v>
      </c>
      <c r="C54" s="122">
        <v>34</v>
      </c>
      <c r="D54" s="122">
        <v>0</v>
      </c>
      <c r="E54" s="122">
        <v>16</v>
      </c>
      <c r="F54" s="122">
        <v>0</v>
      </c>
      <c r="G54" s="122">
        <v>21</v>
      </c>
      <c r="H54" s="70"/>
      <c r="I54" s="70">
        <f t="shared" si="1"/>
        <v>0.3125</v>
      </c>
    </row>
    <row r="55" spans="1:9" ht="15.5" x14ac:dyDescent="0.35">
      <c r="A55" s="121" t="s">
        <v>139</v>
      </c>
      <c r="B55" s="122">
        <v>0</v>
      </c>
      <c r="C55" s="122">
        <v>102</v>
      </c>
      <c r="D55" s="122">
        <v>0</v>
      </c>
      <c r="E55" s="122">
        <v>48</v>
      </c>
      <c r="F55" s="122">
        <v>0</v>
      </c>
      <c r="G55" s="122">
        <v>71</v>
      </c>
      <c r="H55" s="70"/>
      <c r="I55" s="70">
        <f t="shared" si="1"/>
        <v>0.47916666666666669</v>
      </c>
    </row>
    <row r="56" spans="1:9" ht="15.5" x14ac:dyDescent="0.35">
      <c r="A56" s="121" t="s">
        <v>140</v>
      </c>
      <c r="B56" s="122">
        <v>0</v>
      </c>
      <c r="C56" s="122">
        <v>12</v>
      </c>
      <c r="D56" s="122">
        <v>1</v>
      </c>
      <c r="E56" s="122">
        <v>10</v>
      </c>
      <c r="F56" s="122">
        <v>0</v>
      </c>
      <c r="G56" s="122">
        <v>12</v>
      </c>
      <c r="H56" s="70">
        <f t="shared" si="0"/>
        <v>-1</v>
      </c>
      <c r="I56" s="70">
        <f t="shared" si="1"/>
        <v>0.2</v>
      </c>
    </row>
    <row r="57" spans="1:9" ht="15.5" x14ac:dyDescent="0.35">
      <c r="A57" s="121" t="s">
        <v>141</v>
      </c>
      <c r="B57" s="122">
        <v>0</v>
      </c>
      <c r="C57" s="122">
        <v>8</v>
      </c>
      <c r="D57" s="122">
        <v>0</v>
      </c>
      <c r="E57" s="122">
        <v>8</v>
      </c>
      <c r="F57" s="122">
        <v>0</v>
      </c>
      <c r="G57" s="122">
        <v>7</v>
      </c>
      <c r="H57" s="70"/>
      <c r="I57" s="70">
        <f t="shared" si="1"/>
        <v>-0.125</v>
      </c>
    </row>
    <row r="58" spans="1:9" ht="15.5" x14ac:dyDescent="0.35">
      <c r="A58" s="121" t="s">
        <v>142</v>
      </c>
      <c r="B58" s="122">
        <v>0</v>
      </c>
      <c r="C58" s="122">
        <v>1</v>
      </c>
      <c r="D58" s="122">
        <v>0</v>
      </c>
      <c r="E58" s="122">
        <v>2</v>
      </c>
      <c r="F58" s="122">
        <v>0</v>
      </c>
      <c r="G58" s="122">
        <v>2</v>
      </c>
      <c r="H58" s="70"/>
      <c r="I58" s="70">
        <f t="shared" si="1"/>
        <v>0</v>
      </c>
    </row>
    <row r="59" spans="1:9" ht="15.5" x14ac:dyDescent="0.35">
      <c r="A59" s="121" t="s">
        <v>143</v>
      </c>
      <c r="B59" s="122">
        <v>0</v>
      </c>
      <c r="C59" s="122">
        <v>74</v>
      </c>
      <c r="D59" s="122">
        <v>1</v>
      </c>
      <c r="E59" s="122">
        <v>49</v>
      </c>
      <c r="F59" s="122">
        <v>0</v>
      </c>
      <c r="G59" s="122">
        <v>45</v>
      </c>
      <c r="H59" s="70">
        <f t="shared" si="0"/>
        <v>-1</v>
      </c>
      <c r="I59" s="70">
        <f t="shared" si="1"/>
        <v>-8.1632653061224483E-2</v>
      </c>
    </row>
    <row r="60" spans="1:9" ht="15.5" x14ac:dyDescent="0.35">
      <c r="A60" s="121" t="s">
        <v>144</v>
      </c>
      <c r="B60" s="122">
        <v>0</v>
      </c>
      <c r="C60" s="122">
        <v>9</v>
      </c>
      <c r="D60" s="122">
        <v>0</v>
      </c>
      <c r="E60" s="122">
        <v>3</v>
      </c>
      <c r="F60" s="122">
        <v>0</v>
      </c>
      <c r="G60" s="122">
        <v>2</v>
      </c>
      <c r="H60" s="70"/>
      <c r="I60" s="70">
        <f t="shared" si="1"/>
        <v>-0.33333333333333331</v>
      </c>
    </row>
    <row r="61" spans="1:9" ht="15.5" x14ac:dyDescent="0.35">
      <c r="A61" s="121" t="s">
        <v>145</v>
      </c>
      <c r="B61" s="122">
        <v>1</v>
      </c>
      <c r="C61" s="122">
        <v>70</v>
      </c>
      <c r="D61" s="122">
        <v>0</v>
      </c>
      <c r="E61" s="122">
        <v>53</v>
      </c>
      <c r="F61" s="122">
        <v>0</v>
      </c>
      <c r="G61" s="122">
        <v>47</v>
      </c>
      <c r="H61" s="70"/>
      <c r="I61" s="70">
        <f t="shared" si="1"/>
        <v>-0.11320754716981132</v>
      </c>
    </row>
    <row r="62" spans="1:9" ht="15.5" x14ac:dyDescent="0.35">
      <c r="A62" s="121" t="s">
        <v>146</v>
      </c>
      <c r="B62" s="122">
        <v>1</v>
      </c>
      <c r="C62" s="122">
        <v>29</v>
      </c>
      <c r="D62" s="122">
        <v>0</v>
      </c>
      <c r="E62" s="122">
        <v>16</v>
      </c>
      <c r="F62" s="122">
        <v>0</v>
      </c>
      <c r="G62" s="122">
        <v>12</v>
      </c>
      <c r="H62" s="70"/>
      <c r="I62" s="70">
        <f t="shared" si="1"/>
        <v>-0.25</v>
      </c>
    </row>
    <row r="63" spans="1:9" ht="15.5" x14ac:dyDescent="0.35">
      <c r="A63" s="121" t="s">
        <v>147</v>
      </c>
      <c r="B63" s="122">
        <v>0</v>
      </c>
      <c r="C63" s="122">
        <v>12</v>
      </c>
      <c r="D63" s="122">
        <v>0</v>
      </c>
      <c r="E63" s="122">
        <v>8</v>
      </c>
      <c r="F63" s="122">
        <v>0</v>
      </c>
      <c r="G63" s="122">
        <v>11</v>
      </c>
      <c r="H63" s="70"/>
      <c r="I63" s="70">
        <f t="shared" si="1"/>
        <v>0.375</v>
      </c>
    </row>
    <row r="64" spans="1:9" ht="15.5" x14ac:dyDescent="0.35">
      <c r="A64" s="108" t="s">
        <v>219</v>
      </c>
      <c r="B64" s="122">
        <v>18</v>
      </c>
      <c r="C64" s="122">
        <v>3551</v>
      </c>
      <c r="D64" s="122">
        <v>20</v>
      </c>
      <c r="E64" s="122">
        <v>2416</v>
      </c>
      <c r="F64" s="122">
        <v>21</v>
      </c>
      <c r="G64" s="122">
        <v>2526</v>
      </c>
      <c r="H64" s="70">
        <f t="shared" si="0"/>
        <v>0.05</v>
      </c>
      <c r="I64" s="70">
        <f t="shared" si="1"/>
        <v>4.5529801324503308E-2</v>
      </c>
    </row>
    <row r="65" spans="1:9" ht="5.5" customHeight="1" x14ac:dyDescent="0.35">
      <c r="A65" s="16"/>
      <c r="B65" s="14"/>
      <c r="C65" s="14"/>
      <c r="D65" s="14"/>
      <c r="E65" s="14"/>
      <c r="F65" s="14"/>
      <c r="G65" s="14"/>
      <c r="H65" s="71"/>
      <c r="I65" s="71"/>
    </row>
    <row r="66" spans="1:9" x14ac:dyDescent="0.35">
      <c r="A66" s="72" t="s">
        <v>149</v>
      </c>
    </row>
    <row r="67" spans="1:9" x14ac:dyDescent="0.35">
      <c r="A67" s="72" t="s">
        <v>150</v>
      </c>
    </row>
    <row r="68" spans="1:9" x14ac:dyDescent="0.35">
      <c r="A68" s="73" t="s">
        <v>151</v>
      </c>
    </row>
  </sheetData>
  <pageMargins left="0.55000000000000004" right="0.55000000000000004" top="0.55000000000000004" bottom="0.55000000000000004" header="0.3" footer="0.3"/>
  <pageSetup scale="66" fitToWidth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1C508-D10B-4F7A-BB77-9ACF21F27D14}">
  <dimension ref="A1:T18"/>
  <sheetViews>
    <sheetView workbookViewId="0">
      <selection activeCell="A2" sqref="A2"/>
    </sheetView>
  </sheetViews>
  <sheetFormatPr defaultColWidth="9.1796875" defaultRowHeight="15" x14ac:dyDescent="0.3"/>
  <cols>
    <col min="1" max="1" width="12.1796875" style="1" bestFit="1" customWidth="1"/>
    <col min="2" max="2" width="9.26953125" style="1" bestFit="1" customWidth="1"/>
    <col min="3" max="3" width="8.453125" style="1" bestFit="1" customWidth="1"/>
    <col min="4" max="4" width="9.26953125" style="1" bestFit="1" customWidth="1"/>
    <col min="5" max="5" width="8.453125" style="1" bestFit="1" customWidth="1"/>
    <col min="6" max="6" width="9.26953125" style="1" bestFit="1" customWidth="1"/>
    <col min="7" max="7" width="8.453125" style="1" bestFit="1" customWidth="1"/>
    <col min="8" max="8" width="9.26953125" style="1" bestFit="1" customWidth="1"/>
    <col min="9" max="9" width="7.453125" style="1" bestFit="1" customWidth="1"/>
    <col min="10" max="10" width="9.26953125" style="1" bestFit="1" customWidth="1"/>
    <col min="11" max="11" width="7.453125" style="1" bestFit="1" customWidth="1"/>
    <col min="12" max="12" width="8.26953125" style="1" bestFit="1" customWidth="1"/>
    <col min="13" max="13" width="14" style="1" bestFit="1" customWidth="1"/>
    <col min="14" max="14" width="9.1796875" style="1"/>
    <col min="15" max="15" width="8.26953125" style="1" bestFit="1" customWidth="1"/>
    <col min="16" max="16" width="14" style="1" bestFit="1" customWidth="1"/>
    <col min="17" max="17" width="15.26953125" style="1" bestFit="1" customWidth="1"/>
    <col min="18" max="18" width="8.26953125" style="1" bestFit="1" customWidth="1"/>
    <col min="19" max="19" width="14" style="1" bestFit="1" customWidth="1"/>
    <col min="20" max="20" width="15.26953125" style="1" bestFit="1" customWidth="1"/>
    <col min="21" max="16384" width="9.1796875" style="1"/>
  </cols>
  <sheetData>
    <row r="1" spans="1:20" ht="17.5" x14ac:dyDescent="0.35">
      <c r="A1" s="2" t="str">
        <f>Parameters!$A$71</f>
        <v>TABLE 7F FATAL AND INJURY PEDESTRIAN CRASHES BY MONTH 2017-2021</v>
      </c>
    </row>
    <row r="3" spans="1:20" ht="15.5" x14ac:dyDescent="0.35">
      <c r="A3" s="124" t="s">
        <v>5</v>
      </c>
      <c r="B3" s="9" t="s">
        <v>4</v>
      </c>
      <c r="C3" s="125"/>
      <c r="D3" s="125"/>
      <c r="E3" s="125"/>
      <c r="F3" s="125"/>
      <c r="G3" s="125"/>
      <c r="H3" s="125"/>
      <c r="I3" s="125"/>
      <c r="J3" s="125"/>
      <c r="K3" s="125"/>
      <c r="L3"/>
      <c r="M3"/>
      <c r="N3"/>
      <c r="O3"/>
      <c r="P3"/>
      <c r="Q3"/>
      <c r="R3"/>
      <c r="S3"/>
      <c r="T3"/>
    </row>
    <row r="4" spans="1:20" ht="15.5" x14ac:dyDescent="0.35">
      <c r="A4" s="125"/>
      <c r="B4" s="104">
        <v>2017</v>
      </c>
      <c r="C4" s="104"/>
      <c r="D4" s="104">
        <v>2018</v>
      </c>
      <c r="E4" s="104"/>
      <c r="F4" s="104">
        <v>2019</v>
      </c>
      <c r="G4" s="104"/>
      <c r="H4" s="104">
        <v>2020</v>
      </c>
      <c r="I4" s="104"/>
      <c r="J4" s="104">
        <v>2021</v>
      </c>
      <c r="K4" s="104"/>
      <c r="L4"/>
      <c r="M4"/>
      <c r="N4"/>
      <c r="O4"/>
      <c r="P4"/>
      <c r="Q4"/>
      <c r="R4"/>
      <c r="S4"/>
      <c r="T4"/>
    </row>
    <row r="5" spans="1:20" ht="15.5" x14ac:dyDescent="0.35">
      <c r="A5" s="103" t="s">
        <v>222</v>
      </c>
      <c r="B5" s="129" t="s">
        <v>2</v>
      </c>
      <c r="C5" s="129" t="s">
        <v>3</v>
      </c>
      <c r="D5" s="129" t="s">
        <v>2</v>
      </c>
      <c r="E5" s="129" t="s">
        <v>3</v>
      </c>
      <c r="F5" s="129" t="s">
        <v>2</v>
      </c>
      <c r="G5" s="129" t="s">
        <v>3</v>
      </c>
      <c r="H5" s="129" t="s">
        <v>2</v>
      </c>
      <c r="I5" s="129" t="s">
        <v>3</v>
      </c>
      <c r="J5" s="129" t="s">
        <v>2</v>
      </c>
      <c r="K5" s="129" t="s">
        <v>3</v>
      </c>
      <c r="L5"/>
      <c r="M5"/>
      <c r="N5"/>
      <c r="O5"/>
      <c r="P5"/>
      <c r="Q5"/>
      <c r="R5"/>
      <c r="S5"/>
      <c r="T5"/>
    </row>
    <row r="6" spans="1:20" ht="15.5" x14ac:dyDescent="0.35">
      <c r="A6" s="126" t="s">
        <v>163</v>
      </c>
      <c r="B6" s="127">
        <v>94</v>
      </c>
      <c r="C6" s="127">
        <v>1332</v>
      </c>
      <c r="D6" s="127">
        <v>110</v>
      </c>
      <c r="E6" s="127">
        <v>1325</v>
      </c>
      <c r="F6" s="127">
        <v>91</v>
      </c>
      <c r="G6" s="127">
        <v>1230</v>
      </c>
      <c r="H6" s="127">
        <v>107</v>
      </c>
      <c r="I6" s="127">
        <v>1248</v>
      </c>
      <c r="J6" s="127">
        <v>99</v>
      </c>
      <c r="K6" s="127">
        <v>794</v>
      </c>
      <c r="L6"/>
      <c r="M6"/>
      <c r="N6"/>
      <c r="O6"/>
      <c r="P6"/>
      <c r="Q6"/>
      <c r="R6"/>
      <c r="S6"/>
      <c r="T6"/>
    </row>
    <row r="7" spans="1:20" ht="15.5" x14ac:dyDescent="0.35">
      <c r="A7" s="126" t="s">
        <v>162</v>
      </c>
      <c r="B7" s="127">
        <v>83</v>
      </c>
      <c r="C7" s="127">
        <v>1176</v>
      </c>
      <c r="D7" s="127">
        <v>83</v>
      </c>
      <c r="E7" s="127">
        <v>1164</v>
      </c>
      <c r="F7" s="127">
        <v>89</v>
      </c>
      <c r="G7" s="127">
        <v>1133</v>
      </c>
      <c r="H7" s="127">
        <v>91</v>
      </c>
      <c r="I7" s="127">
        <v>1260</v>
      </c>
      <c r="J7" s="127">
        <v>84</v>
      </c>
      <c r="K7" s="127">
        <v>698</v>
      </c>
      <c r="L7"/>
      <c r="M7"/>
      <c r="N7"/>
      <c r="O7"/>
      <c r="P7"/>
      <c r="Q7"/>
      <c r="R7"/>
      <c r="S7"/>
      <c r="T7"/>
    </row>
    <row r="8" spans="1:20" ht="15.5" x14ac:dyDescent="0.35">
      <c r="A8" s="126" t="s">
        <v>161</v>
      </c>
      <c r="B8" s="127">
        <v>79</v>
      </c>
      <c r="C8" s="127">
        <v>1201</v>
      </c>
      <c r="D8" s="127">
        <v>77</v>
      </c>
      <c r="E8" s="127">
        <v>1129</v>
      </c>
      <c r="F8" s="127">
        <v>79</v>
      </c>
      <c r="G8" s="127">
        <v>1108</v>
      </c>
      <c r="H8" s="127">
        <v>75</v>
      </c>
      <c r="I8" s="127">
        <v>770</v>
      </c>
      <c r="J8" s="127">
        <v>95</v>
      </c>
      <c r="K8" s="127">
        <v>686</v>
      </c>
      <c r="L8"/>
      <c r="M8"/>
      <c r="N8"/>
      <c r="O8"/>
      <c r="P8"/>
      <c r="Q8"/>
      <c r="R8"/>
      <c r="S8"/>
      <c r="T8"/>
    </row>
    <row r="9" spans="1:20" ht="15.5" x14ac:dyDescent="0.35">
      <c r="A9" s="126" t="s">
        <v>160</v>
      </c>
      <c r="B9" s="127">
        <v>69</v>
      </c>
      <c r="C9" s="127">
        <v>1030</v>
      </c>
      <c r="D9" s="127">
        <v>61</v>
      </c>
      <c r="E9" s="127">
        <v>959</v>
      </c>
      <c r="F9" s="127">
        <v>79</v>
      </c>
      <c r="G9" s="127">
        <v>968</v>
      </c>
      <c r="H9" s="127">
        <v>47</v>
      </c>
      <c r="I9" s="127">
        <v>429</v>
      </c>
      <c r="J9" s="127">
        <v>93</v>
      </c>
      <c r="K9" s="127">
        <v>702</v>
      </c>
      <c r="L9"/>
      <c r="M9"/>
      <c r="N9"/>
      <c r="O9"/>
      <c r="P9"/>
      <c r="Q9"/>
      <c r="R9"/>
      <c r="S9"/>
      <c r="T9"/>
    </row>
    <row r="10" spans="1:20" ht="15.5" x14ac:dyDescent="0.35">
      <c r="A10" s="126" t="s">
        <v>159</v>
      </c>
      <c r="B10" s="127">
        <v>71</v>
      </c>
      <c r="C10" s="127">
        <v>1061</v>
      </c>
      <c r="D10" s="127">
        <v>70</v>
      </c>
      <c r="E10" s="127">
        <v>967</v>
      </c>
      <c r="F10" s="127">
        <v>60</v>
      </c>
      <c r="G10" s="127">
        <v>931</v>
      </c>
      <c r="H10" s="127">
        <v>80</v>
      </c>
      <c r="I10" s="127">
        <v>565</v>
      </c>
      <c r="J10" s="127">
        <v>68</v>
      </c>
      <c r="K10" s="127">
        <v>697</v>
      </c>
      <c r="L10"/>
      <c r="M10"/>
      <c r="N10"/>
      <c r="O10"/>
      <c r="P10"/>
      <c r="Q10"/>
      <c r="R10"/>
      <c r="S10"/>
      <c r="T10"/>
    </row>
    <row r="11" spans="1:20" ht="15.5" x14ac:dyDescent="0.35">
      <c r="A11" s="126" t="s">
        <v>158</v>
      </c>
      <c r="B11" s="127">
        <v>78</v>
      </c>
      <c r="C11" s="127">
        <v>909</v>
      </c>
      <c r="D11" s="127">
        <v>63</v>
      </c>
      <c r="E11" s="127">
        <v>932</v>
      </c>
      <c r="F11" s="127">
        <v>61</v>
      </c>
      <c r="G11" s="127">
        <v>888</v>
      </c>
      <c r="H11" s="127">
        <v>66</v>
      </c>
      <c r="I11" s="127">
        <v>570</v>
      </c>
      <c r="J11" s="127">
        <v>78</v>
      </c>
      <c r="K11" s="127">
        <v>704</v>
      </c>
      <c r="L11"/>
      <c r="M11"/>
      <c r="N11"/>
      <c r="O11"/>
      <c r="P11"/>
      <c r="Q11"/>
      <c r="R11"/>
      <c r="S11"/>
      <c r="T11"/>
    </row>
    <row r="12" spans="1:20" ht="15.5" x14ac:dyDescent="0.35">
      <c r="A12" s="126" t="s">
        <v>157</v>
      </c>
      <c r="B12" s="127">
        <v>53</v>
      </c>
      <c r="C12" s="127">
        <v>965</v>
      </c>
      <c r="D12" s="127">
        <v>65</v>
      </c>
      <c r="E12" s="127">
        <v>874</v>
      </c>
      <c r="F12" s="127">
        <v>80</v>
      </c>
      <c r="G12" s="127">
        <v>890</v>
      </c>
      <c r="H12" s="127">
        <v>87</v>
      </c>
      <c r="I12" s="127">
        <v>667</v>
      </c>
      <c r="J12" s="127">
        <v>117</v>
      </c>
      <c r="K12" s="127">
        <v>741</v>
      </c>
      <c r="L12"/>
      <c r="M12"/>
      <c r="N12"/>
      <c r="O12"/>
      <c r="P12"/>
      <c r="Q12"/>
      <c r="R12"/>
      <c r="S12"/>
      <c r="T12"/>
    </row>
    <row r="13" spans="1:20" ht="15.5" x14ac:dyDescent="0.35">
      <c r="A13" s="126" t="s">
        <v>156</v>
      </c>
      <c r="B13" s="127">
        <v>68</v>
      </c>
      <c r="C13" s="127">
        <v>1043</v>
      </c>
      <c r="D13" s="127">
        <v>86</v>
      </c>
      <c r="E13" s="127">
        <v>1056</v>
      </c>
      <c r="F13" s="127">
        <v>86</v>
      </c>
      <c r="G13" s="127">
        <v>1080</v>
      </c>
      <c r="H13" s="127">
        <v>74</v>
      </c>
      <c r="I13" s="127">
        <v>671</v>
      </c>
      <c r="J13" s="127">
        <v>96</v>
      </c>
      <c r="K13" s="127">
        <v>791</v>
      </c>
      <c r="L13"/>
      <c r="M13"/>
      <c r="N13"/>
      <c r="O13"/>
      <c r="P13"/>
      <c r="Q13"/>
      <c r="R13"/>
      <c r="S13"/>
      <c r="T13"/>
    </row>
    <row r="14" spans="1:20" ht="15.5" x14ac:dyDescent="0.35">
      <c r="A14" s="126" t="s">
        <v>155</v>
      </c>
      <c r="B14" s="127">
        <v>91</v>
      </c>
      <c r="C14" s="127">
        <v>1111</v>
      </c>
      <c r="D14" s="127">
        <v>79</v>
      </c>
      <c r="E14" s="127">
        <v>1223</v>
      </c>
      <c r="F14" s="127">
        <v>84</v>
      </c>
      <c r="G14" s="127">
        <v>1192</v>
      </c>
      <c r="H14" s="127">
        <v>98</v>
      </c>
      <c r="I14" s="127">
        <v>792</v>
      </c>
      <c r="J14" s="127">
        <v>106</v>
      </c>
      <c r="K14" s="127">
        <v>888</v>
      </c>
      <c r="L14"/>
      <c r="M14"/>
      <c r="N14"/>
      <c r="O14"/>
      <c r="P14"/>
      <c r="Q14"/>
      <c r="R14"/>
      <c r="S14"/>
      <c r="T14"/>
    </row>
    <row r="15" spans="1:20" ht="15.5" x14ac:dyDescent="0.35">
      <c r="A15" s="126" t="s">
        <v>154</v>
      </c>
      <c r="B15" s="127">
        <v>92</v>
      </c>
      <c r="C15" s="127">
        <v>1365</v>
      </c>
      <c r="D15" s="127">
        <v>93</v>
      </c>
      <c r="E15" s="127">
        <v>1396</v>
      </c>
      <c r="F15" s="127">
        <v>89</v>
      </c>
      <c r="G15" s="127">
        <v>1413</v>
      </c>
      <c r="H15" s="127">
        <v>108</v>
      </c>
      <c r="I15" s="127">
        <v>918</v>
      </c>
      <c r="J15" s="127">
        <v>104</v>
      </c>
      <c r="K15" s="127">
        <v>1069</v>
      </c>
      <c r="L15"/>
      <c r="M15"/>
      <c r="N15"/>
      <c r="O15"/>
      <c r="P15"/>
      <c r="Q15"/>
      <c r="R15"/>
      <c r="S15"/>
      <c r="T15"/>
    </row>
    <row r="16" spans="1:20" ht="15.5" x14ac:dyDescent="0.35">
      <c r="A16" s="126" t="s">
        <v>153</v>
      </c>
      <c r="B16" s="127">
        <v>87</v>
      </c>
      <c r="C16" s="127">
        <v>1303</v>
      </c>
      <c r="D16" s="127">
        <v>96</v>
      </c>
      <c r="E16" s="127">
        <v>1336</v>
      </c>
      <c r="F16" s="127">
        <v>118</v>
      </c>
      <c r="G16" s="127">
        <v>1368</v>
      </c>
      <c r="H16" s="127">
        <v>98</v>
      </c>
      <c r="I16" s="127">
        <v>916</v>
      </c>
      <c r="J16" s="127">
        <v>118</v>
      </c>
      <c r="K16" s="127">
        <v>1065</v>
      </c>
      <c r="L16"/>
      <c r="M16"/>
      <c r="N16"/>
      <c r="O16"/>
      <c r="P16"/>
      <c r="Q16"/>
      <c r="R16"/>
      <c r="S16"/>
      <c r="T16"/>
    </row>
    <row r="17" spans="1:20" ht="15.5" x14ac:dyDescent="0.35">
      <c r="A17" s="126" t="s">
        <v>152</v>
      </c>
      <c r="B17" s="127">
        <v>99</v>
      </c>
      <c r="C17" s="127">
        <v>1386</v>
      </c>
      <c r="D17" s="127">
        <v>111</v>
      </c>
      <c r="E17" s="127">
        <v>1393</v>
      </c>
      <c r="F17" s="127">
        <v>110</v>
      </c>
      <c r="G17" s="127">
        <v>1332</v>
      </c>
      <c r="H17" s="127">
        <v>107</v>
      </c>
      <c r="I17" s="127">
        <v>949</v>
      </c>
      <c r="J17" s="127">
        <v>110</v>
      </c>
      <c r="K17" s="127">
        <v>1003</v>
      </c>
      <c r="L17"/>
      <c r="M17"/>
      <c r="N17"/>
      <c r="O17"/>
      <c r="P17"/>
      <c r="Q17"/>
      <c r="R17"/>
      <c r="S17"/>
      <c r="T17"/>
    </row>
    <row r="18" spans="1:20" ht="15.5" x14ac:dyDescent="0.35">
      <c r="A18" s="128" t="s">
        <v>219</v>
      </c>
      <c r="B18" s="127">
        <v>964</v>
      </c>
      <c r="C18" s="127">
        <v>13882</v>
      </c>
      <c r="D18" s="127">
        <v>994</v>
      </c>
      <c r="E18" s="127">
        <v>13754</v>
      </c>
      <c r="F18" s="127">
        <v>1026</v>
      </c>
      <c r="G18" s="127">
        <v>13533</v>
      </c>
      <c r="H18" s="127">
        <v>1038</v>
      </c>
      <c r="I18" s="127">
        <v>9755</v>
      </c>
      <c r="J18" s="127">
        <v>1168</v>
      </c>
      <c r="K18" s="127">
        <v>9838</v>
      </c>
      <c r="L18"/>
      <c r="M18"/>
      <c r="N18"/>
      <c r="O18"/>
      <c r="P18"/>
      <c r="Q18"/>
      <c r="R18"/>
      <c r="S18"/>
      <c r="T18"/>
    </row>
  </sheetData>
  <pageMargins left="0.55000000000000004" right="0.55000000000000004" top="0.55000000000000004" bottom="0.55000000000000004" header="0.3" footer="0.3"/>
  <pageSetup scale="67" fitToHeight="0" orientation="portrait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6C2FB-A23F-4322-90B8-A0C9833592ED}">
  <dimension ref="A1:K20"/>
  <sheetViews>
    <sheetView workbookViewId="0">
      <selection activeCell="A2" sqref="A2"/>
    </sheetView>
  </sheetViews>
  <sheetFormatPr defaultRowHeight="14.5" x14ac:dyDescent="0.35"/>
  <cols>
    <col min="1" max="1" width="13.54296875" bestFit="1" customWidth="1"/>
    <col min="2" max="2" width="9.26953125" bestFit="1" customWidth="1"/>
    <col min="3" max="3" width="8.7265625" bestFit="1" customWidth="1"/>
    <col min="4" max="4" width="9.26953125" bestFit="1" customWidth="1"/>
    <col min="5" max="5" width="8.7265625" bestFit="1" customWidth="1"/>
    <col min="6" max="6" width="9.26953125" bestFit="1" customWidth="1"/>
    <col min="7" max="7" width="8.7265625" bestFit="1" customWidth="1"/>
    <col min="8" max="8" width="9.26953125" bestFit="1" customWidth="1"/>
    <col min="9" max="9" width="8.7265625" bestFit="1" customWidth="1"/>
    <col min="10" max="10" width="9.26953125" bestFit="1" customWidth="1"/>
    <col min="11" max="11" width="8.7265625" bestFit="1" customWidth="1"/>
    <col min="12" max="12" width="11.26953125" bestFit="1" customWidth="1"/>
    <col min="13" max="13" width="9.7265625" bestFit="1" customWidth="1"/>
    <col min="14" max="14" width="7.453125" bestFit="1" customWidth="1"/>
    <col min="15" max="15" width="6.26953125" bestFit="1" customWidth="1"/>
    <col min="16" max="16" width="9.7265625" bestFit="1" customWidth="1"/>
    <col min="17" max="17" width="11.26953125" bestFit="1" customWidth="1"/>
  </cols>
  <sheetData>
    <row r="1" spans="1:11" ht="17.5" x14ac:dyDescent="0.35">
      <c r="A1" s="2" t="str">
        <f>Parameters!$A$84</f>
        <v>TABLE 7G PEDESTRIANS KILLED AND INJURED BY AGE 2017-2021</v>
      </c>
    </row>
    <row r="3" spans="1:11" ht="15.5" x14ac:dyDescent="0.35">
      <c r="A3" s="119" t="s">
        <v>4</v>
      </c>
      <c r="B3" s="106" t="s">
        <v>4</v>
      </c>
      <c r="C3" s="120"/>
      <c r="D3" s="120"/>
      <c r="E3" s="120"/>
      <c r="F3" s="120"/>
      <c r="G3" s="120"/>
      <c r="H3" s="120"/>
      <c r="I3" s="120"/>
      <c r="J3" s="120"/>
      <c r="K3" s="120"/>
    </row>
    <row r="4" spans="1:11" ht="15.5" x14ac:dyDescent="0.35">
      <c r="A4" s="120"/>
      <c r="B4" s="69">
        <v>2017</v>
      </c>
      <c r="C4" s="69"/>
      <c r="D4" s="69">
        <v>2018</v>
      </c>
      <c r="E4" s="69"/>
      <c r="F4" s="69">
        <v>2019</v>
      </c>
      <c r="G4" s="69"/>
      <c r="H4" s="69">
        <v>2020</v>
      </c>
      <c r="I4" s="69"/>
      <c r="J4" s="69">
        <v>2021</v>
      </c>
      <c r="K4" s="69"/>
    </row>
    <row r="5" spans="1:11" ht="15.5" x14ac:dyDescent="0.35">
      <c r="A5" s="107" t="s">
        <v>223</v>
      </c>
      <c r="B5" s="123" t="s">
        <v>37</v>
      </c>
      <c r="C5" s="123" t="s">
        <v>38</v>
      </c>
      <c r="D5" s="123" t="s">
        <v>37</v>
      </c>
      <c r="E5" s="123" t="s">
        <v>38</v>
      </c>
      <c r="F5" s="123" t="s">
        <v>37</v>
      </c>
      <c r="G5" s="123" t="s">
        <v>38</v>
      </c>
      <c r="H5" s="123" t="s">
        <v>37</v>
      </c>
      <c r="I5" s="123" t="s">
        <v>38</v>
      </c>
      <c r="J5" s="123" t="s">
        <v>37</v>
      </c>
      <c r="K5" s="123" t="s">
        <v>38</v>
      </c>
    </row>
    <row r="6" spans="1:11" ht="15.5" x14ac:dyDescent="0.35">
      <c r="A6" s="121" t="s">
        <v>174</v>
      </c>
      <c r="B6" s="122">
        <v>9</v>
      </c>
      <c r="C6" s="122">
        <v>239</v>
      </c>
      <c r="D6" s="122">
        <v>11</v>
      </c>
      <c r="E6" s="122">
        <v>248</v>
      </c>
      <c r="F6" s="122">
        <v>7</v>
      </c>
      <c r="G6" s="122">
        <v>211</v>
      </c>
      <c r="H6" s="122">
        <v>8</v>
      </c>
      <c r="I6" s="122">
        <v>164</v>
      </c>
      <c r="J6" s="122">
        <v>6</v>
      </c>
      <c r="K6" s="122">
        <v>171</v>
      </c>
    </row>
    <row r="7" spans="1:11" ht="15.5" x14ac:dyDescent="0.35">
      <c r="A7" s="121" t="s">
        <v>173</v>
      </c>
      <c r="B7" s="122">
        <v>11</v>
      </c>
      <c r="C7" s="122">
        <v>1436</v>
      </c>
      <c r="D7" s="122">
        <v>15</v>
      </c>
      <c r="E7" s="122">
        <v>1293</v>
      </c>
      <c r="F7" s="122">
        <v>15</v>
      </c>
      <c r="G7" s="122">
        <v>1277</v>
      </c>
      <c r="H7" s="122">
        <v>17</v>
      </c>
      <c r="I7" s="122">
        <v>591</v>
      </c>
      <c r="J7" s="122">
        <v>14</v>
      </c>
      <c r="K7" s="122">
        <v>731</v>
      </c>
    </row>
    <row r="8" spans="1:11" ht="15.5" x14ac:dyDescent="0.35">
      <c r="A8" s="121" t="s">
        <v>172</v>
      </c>
      <c r="B8" s="122">
        <v>88</v>
      </c>
      <c r="C8" s="122">
        <v>2868</v>
      </c>
      <c r="D8" s="122">
        <v>112</v>
      </c>
      <c r="E8" s="122">
        <v>2617</v>
      </c>
      <c r="F8" s="122">
        <v>71</v>
      </c>
      <c r="G8" s="122">
        <v>2536</v>
      </c>
      <c r="H8" s="122">
        <v>88</v>
      </c>
      <c r="I8" s="122">
        <v>1566</v>
      </c>
      <c r="J8" s="122">
        <v>89</v>
      </c>
      <c r="K8" s="122">
        <v>1567</v>
      </c>
    </row>
    <row r="9" spans="1:11" ht="15.5" x14ac:dyDescent="0.35">
      <c r="A9" s="121" t="s">
        <v>171</v>
      </c>
      <c r="B9" s="122">
        <v>145</v>
      </c>
      <c r="C9" s="122">
        <v>2461</v>
      </c>
      <c r="D9" s="122">
        <v>134</v>
      </c>
      <c r="E9" s="122">
        <v>2434</v>
      </c>
      <c r="F9" s="122">
        <v>193</v>
      </c>
      <c r="G9" s="122">
        <v>2437</v>
      </c>
      <c r="H9" s="122">
        <v>198</v>
      </c>
      <c r="I9" s="122">
        <v>1879</v>
      </c>
      <c r="J9" s="122">
        <v>241</v>
      </c>
      <c r="K9" s="122">
        <v>1929</v>
      </c>
    </row>
    <row r="10" spans="1:11" ht="15.5" x14ac:dyDescent="0.35">
      <c r="A10" s="121" t="s">
        <v>170</v>
      </c>
      <c r="B10" s="122">
        <v>126</v>
      </c>
      <c r="C10" s="122">
        <v>1727</v>
      </c>
      <c r="D10" s="122">
        <v>129</v>
      </c>
      <c r="E10" s="122">
        <v>1844</v>
      </c>
      <c r="F10" s="122">
        <v>152</v>
      </c>
      <c r="G10" s="122">
        <v>1833</v>
      </c>
      <c r="H10" s="122">
        <v>174</v>
      </c>
      <c r="I10" s="122">
        <v>1469</v>
      </c>
      <c r="J10" s="122">
        <v>210</v>
      </c>
      <c r="K10" s="122">
        <v>1508</v>
      </c>
    </row>
    <row r="11" spans="1:11" ht="15.5" x14ac:dyDescent="0.35">
      <c r="A11" s="121" t="s">
        <v>169</v>
      </c>
      <c r="B11" s="122">
        <v>156</v>
      </c>
      <c r="C11" s="122">
        <v>1874</v>
      </c>
      <c r="D11" s="122">
        <v>163</v>
      </c>
      <c r="E11" s="122">
        <v>1867</v>
      </c>
      <c r="F11" s="122">
        <v>155</v>
      </c>
      <c r="G11" s="122">
        <v>1785</v>
      </c>
      <c r="H11" s="122">
        <v>168</v>
      </c>
      <c r="I11" s="122">
        <v>1361</v>
      </c>
      <c r="J11" s="122">
        <v>168</v>
      </c>
      <c r="K11" s="122">
        <v>1359</v>
      </c>
    </row>
    <row r="12" spans="1:11" ht="15.5" x14ac:dyDescent="0.35">
      <c r="A12" s="121" t="s">
        <v>168</v>
      </c>
      <c r="B12" s="122">
        <v>203</v>
      </c>
      <c r="C12" s="122">
        <v>1980</v>
      </c>
      <c r="D12" s="122">
        <v>210</v>
      </c>
      <c r="E12" s="122">
        <v>2022</v>
      </c>
      <c r="F12" s="122">
        <v>199</v>
      </c>
      <c r="G12" s="122">
        <v>1917</v>
      </c>
      <c r="H12" s="122">
        <v>188</v>
      </c>
      <c r="I12" s="122">
        <v>1486</v>
      </c>
      <c r="J12" s="122">
        <v>214</v>
      </c>
      <c r="K12" s="122">
        <v>1428</v>
      </c>
    </row>
    <row r="13" spans="1:11" ht="15.5" x14ac:dyDescent="0.35">
      <c r="A13" s="121" t="s">
        <v>167</v>
      </c>
      <c r="B13" s="122">
        <v>113</v>
      </c>
      <c r="C13" s="122">
        <v>1121</v>
      </c>
      <c r="D13" s="122">
        <v>110</v>
      </c>
      <c r="E13" s="122">
        <v>1205</v>
      </c>
      <c r="F13" s="122">
        <v>127</v>
      </c>
      <c r="G13" s="122">
        <v>1260</v>
      </c>
      <c r="H13" s="122">
        <v>113</v>
      </c>
      <c r="I13" s="122">
        <v>958</v>
      </c>
      <c r="J13" s="122">
        <v>131</v>
      </c>
      <c r="K13" s="122">
        <v>967</v>
      </c>
    </row>
    <row r="14" spans="1:11" ht="15.5" x14ac:dyDescent="0.35">
      <c r="A14" s="121" t="s">
        <v>166</v>
      </c>
      <c r="B14" s="122">
        <v>81</v>
      </c>
      <c r="C14" s="122">
        <v>575</v>
      </c>
      <c r="D14" s="122">
        <v>77</v>
      </c>
      <c r="E14" s="122">
        <v>548</v>
      </c>
      <c r="F14" s="122">
        <v>72</v>
      </c>
      <c r="G14" s="122">
        <v>591</v>
      </c>
      <c r="H14" s="122">
        <v>61</v>
      </c>
      <c r="I14" s="122">
        <v>411</v>
      </c>
      <c r="J14" s="122">
        <v>66</v>
      </c>
      <c r="K14" s="122">
        <v>389</v>
      </c>
    </row>
    <row r="15" spans="1:11" ht="15.5" x14ac:dyDescent="0.35">
      <c r="A15" s="121" t="s">
        <v>165</v>
      </c>
      <c r="B15" s="122">
        <v>26</v>
      </c>
      <c r="C15" s="122">
        <v>143</v>
      </c>
      <c r="D15" s="122">
        <v>32</v>
      </c>
      <c r="E15" s="122">
        <v>162</v>
      </c>
      <c r="F15" s="122">
        <v>37</v>
      </c>
      <c r="G15" s="122">
        <v>170</v>
      </c>
      <c r="H15" s="122">
        <v>27</v>
      </c>
      <c r="I15" s="122">
        <v>120</v>
      </c>
      <c r="J15" s="122">
        <v>23</v>
      </c>
      <c r="K15" s="122">
        <v>103</v>
      </c>
    </row>
    <row r="16" spans="1:11" ht="15.5" x14ac:dyDescent="0.35">
      <c r="A16" s="121" t="s">
        <v>164</v>
      </c>
      <c r="B16" s="122">
        <v>5</v>
      </c>
      <c r="C16" s="122">
        <v>130</v>
      </c>
      <c r="D16" s="122">
        <v>4</v>
      </c>
      <c r="E16" s="122">
        <v>114</v>
      </c>
      <c r="F16" s="122">
        <v>6</v>
      </c>
      <c r="G16" s="122">
        <v>109</v>
      </c>
      <c r="H16" s="122">
        <v>1</v>
      </c>
      <c r="I16" s="122">
        <v>106</v>
      </c>
      <c r="J16" s="122">
        <v>7</v>
      </c>
      <c r="K16" s="122">
        <v>124</v>
      </c>
    </row>
    <row r="17" spans="1:11" ht="15.5" x14ac:dyDescent="0.35">
      <c r="A17" s="108" t="s">
        <v>219</v>
      </c>
      <c r="B17" s="122">
        <v>963</v>
      </c>
      <c r="C17" s="122">
        <v>14554</v>
      </c>
      <c r="D17" s="122">
        <v>997</v>
      </c>
      <c r="E17" s="122">
        <v>14354</v>
      </c>
      <c r="F17" s="122">
        <v>1034</v>
      </c>
      <c r="G17" s="122">
        <v>14126</v>
      </c>
      <c r="H17" s="122">
        <v>1043</v>
      </c>
      <c r="I17" s="122">
        <v>10111</v>
      </c>
      <c r="J17" s="122">
        <v>1169</v>
      </c>
      <c r="K17" s="122">
        <v>10276</v>
      </c>
    </row>
    <row r="19" spans="1:11" ht="5.65" customHeight="1" x14ac:dyDescent="0.35">
      <c r="A19" s="16"/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x14ac:dyDescent="0.35">
      <c r="A20" s="74"/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3B0B6-DCBE-420C-B1DB-6AB567A42870}">
  <dimension ref="A1:T20"/>
  <sheetViews>
    <sheetView workbookViewId="0">
      <selection activeCell="A2" sqref="A2"/>
    </sheetView>
  </sheetViews>
  <sheetFormatPr defaultColWidth="9.1796875" defaultRowHeight="15" x14ac:dyDescent="0.3"/>
  <cols>
    <col min="1" max="1" width="12.26953125" style="1" bestFit="1" customWidth="1"/>
    <col min="2" max="2" width="9.26953125" style="1" bestFit="1" customWidth="1"/>
    <col min="3" max="3" width="8.453125" style="1" bestFit="1" customWidth="1"/>
    <col min="4" max="4" width="9.26953125" style="1" bestFit="1" customWidth="1"/>
    <col min="5" max="5" width="8.453125" style="1" bestFit="1" customWidth="1"/>
    <col min="6" max="6" width="9.26953125" style="1" bestFit="1" customWidth="1"/>
    <col min="7" max="7" width="8.453125" style="1" bestFit="1" customWidth="1"/>
    <col min="8" max="8" width="9.26953125" style="1" bestFit="1" customWidth="1"/>
    <col min="9" max="9" width="8.453125" style="1" bestFit="1" customWidth="1"/>
    <col min="10" max="10" width="9.26953125" style="1" bestFit="1" customWidth="1"/>
    <col min="11" max="11" width="8.453125" style="1" bestFit="1" customWidth="1"/>
    <col min="12" max="12" width="8.26953125" style="1" bestFit="1" customWidth="1"/>
    <col min="13" max="13" width="14" style="1" bestFit="1" customWidth="1"/>
    <col min="14" max="14" width="9.1796875" style="1"/>
    <col min="15" max="15" width="8.26953125" style="1" bestFit="1" customWidth="1"/>
    <col min="16" max="16" width="14" style="1" bestFit="1" customWidth="1"/>
    <col min="17" max="17" width="15.26953125" style="1" bestFit="1" customWidth="1"/>
    <col min="18" max="18" width="8.26953125" style="1" bestFit="1" customWidth="1"/>
    <col min="19" max="19" width="14" style="1" bestFit="1" customWidth="1"/>
    <col min="20" max="20" width="15.26953125" style="1" bestFit="1" customWidth="1"/>
    <col min="21" max="16384" width="9.1796875" style="1"/>
  </cols>
  <sheetData>
    <row r="1" spans="1:20" ht="17.5" x14ac:dyDescent="0.35">
      <c r="A1" s="2" t="str">
        <f>Parameters!$A$87</f>
        <v>TABLE 7H FATAL AND INJURY MOTORCYCLE CRASHES BY MONTH 2017-2021</v>
      </c>
    </row>
    <row r="3" spans="1:20" ht="15.5" x14ac:dyDescent="0.35">
      <c r="A3" s="124" t="s">
        <v>5</v>
      </c>
      <c r="B3" s="9" t="s">
        <v>4</v>
      </c>
      <c r="C3" s="104"/>
      <c r="D3" s="104"/>
      <c r="E3" s="104"/>
      <c r="F3" s="104"/>
      <c r="G3" s="104"/>
      <c r="H3" s="104"/>
      <c r="I3" s="104"/>
      <c r="J3" s="104"/>
      <c r="K3" s="104"/>
      <c r="L3"/>
      <c r="M3"/>
      <c r="N3"/>
      <c r="O3"/>
      <c r="P3"/>
      <c r="Q3"/>
      <c r="R3"/>
      <c r="S3"/>
      <c r="T3"/>
    </row>
    <row r="4" spans="1:20" ht="15.5" x14ac:dyDescent="0.35">
      <c r="A4" s="125"/>
      <c r="B4" s="104">
        <v>2017</v>
      </c>
      <c r="C4" s="104"/>
      <c r="D4" s="104">
        <v>2018</v>
      </c>
      <c r="E4" s="104"/>
      <c r="F4" s="104">
        <v>2019</v>
      </c>
      <c r="G4" s="104"/>
      <c r="H4" s="104">
        <v>2020</v>
      </c>
      <c r="I4" s="104"/>
      <c r="J4" s="104">
        <v>2021</v>
      </c>
      <c r="K4" s="104"/>
      <c r="L4"/>
      <c r="M4"/>
      <c r="N4"/>
      <c r="O4"/>
      <c r="P4"/>
      <c r="Q4"/>
      <c r="R4"/>
      <c r="S4"/>
      <c r="T4"/>
    </row>
    <row r="5" spans="1:20" ht="15.5" x14ac:dyDescent="0.35">
      <c r="A5" s="103" t="s">
        <v>225</v>
      </c>
      <c r="B5" s="129" t="s">
        <v>2</v>
      </c>
      <c r="C5" s="129" t="s">
        <v>3</v>
      </c>
      <c r="D5" s="129" t="s">
        <v>2</v>
      </c>
      <c r="E5" s="129" t="s">
        <v>3</v>
      </c>
      <c r="F5" s="129" t="s">
        <v>2</v>
      </c>
      <c r="G5" s="129" t="s">
        <v>3</v>
      </c>
      <c r="H5" s="129" t="s">
        <v>2</v>
      </c>
      <c r="I5" s="129" t="s">
        <v>3</v>
      </c>
      <c r="J5" s="129" t="s">
        <v>2</v>
      </c>
      <c r="K5" s="129" t="s">
        <v>3</v>
      </c>
      <c r="L5"/>
      <c r="M5"/>
      <c r="N5"/>
      <c r="O5"/>
      <c r="P5"/>
      <c r="Q5"/>
      <c r="R5"/>
      <c r="S5"/>
      <c r="T5"/>
    </row>
    <row r="6" spans="1:20" ht="15.5" x14ac:dyDescent="0.35">
      <c r="A6" s="126" t="s">
        <v>163</v>
      </c>
      <c r="B6" s="127">
        <v>20</v>
      </c>
      <c r="C6" s="127">
        <v>651</v>
      </c>
      <c r="D6" s="127">
        <v>41</v>
      </c>
      <c r="E6" s="127">
        <v>834</v>
      </c>
      <c r="F6" s="127">
        <v>20</v>
      </c>
      <c r="G6" s="127">
        <v>715</v>
      </c>
      <c r="H6" s="127">
        <v>30</v>
      </c>
      <c r="I6" s="127">
        <v>820</v>
      </c>
      <c r="J6" s="127">
        <v>35</v>
      </c>
      <c r="K6" s="127">
        <v>600</v>
      </c>
      <c r="L6"/>
      <c r="M6"/>
      <c r="N6"/>
      <c r="O6"/>
      <c r="P6"/>
      <c r="Q6"/>
      <c r="R6"/>
      <c r="S6"/>
      <c r="T6"/>
    </row>
    <row r="7" spans="1:20" ht="15.5" x14ac:dyDescent="0.35">
      <c r="A7" s="126" t="s">
        <v>162</v>
      </c>
      <c r="B7" s="127">
        <v>28</v>
      </c>
      <c r="C7" s="127">
        <v>652</v>
      </c>
      <c r="D7" s="127">
        <v>34</v>
      </c>
      <c r="E7" s="127">
        <v>1023</v>
      </c>
      <c r="F7" s="127">
        <v>20</v>
      </c>
      <c r="G7" s="127">
        <v>560</v>
      </c>
      <c r="H7" s="127">
        <v>43</v>
      </c>
      <c r="I7" s="127">
        <v>1006</v>
      </c>
      <c r="J7" s="127">
        <v>36</v>
      </c>
      <c r="K7" s="127">
        <v>646</v>
      </c>
      <c r="L7"/>
      <c r="M7"/>
      <c r="N7"/>
      <c r="O7"/>
      <c r="P7"/>
      <c r="Q7"/>
      <c r="R7"/>
      <c r="S7"/>
      <c r="T7"/>
    </row>
    <row r="8" spans="1:20" ht="15.5" x14ac:dyDescent="0.35">
      <c r="A8" s="126" t="s">
        <v>161</v>
      </c>
      <c r="B8" s="127">
        <v>39</v>
      </c>
      <c r="C8" s="127">
        <v>1194</v>
      </c>
      <c r="D8" s="127">
        <v>35</v>
      </c>
      <c r="E8" s="127">
        <v>873</v>
      </c>
      <c r="F8" s="127">
        <v>44</v>
      </c>
      <c r="G8" s="127">
        <v>961</v>
      </c>
      <c r="H8" s="127">
        <v>31</v>
      </c>
      <c r="I8" s="127">
        <v>607</v>
      </c>
      <c r="J8" s="127">
        <v>57</v>
      </c>
      <c r="K8" s="127">
        <v>797</v>
      </c>
      <c r="L8"/>
      <c r="M8"/>
      <c r="N8"/>
      <c r="O8"/>
      <c r="P8"/>
      <c r="Q8"/>
      <c r="R8"/>
      <c r="S8"/>
      <c r="T8"/>
    </row>
    <row r="9" spans="1:20" ht="15.5" x14ac:dyDescent="0.35">
      <c r="A9" s="126" t="s">
        <v>160</v>
      </c>
      <c r="B9" s="127">
        <v>65</v>
      </c>
      <c r="C9" s="127">
        <v>1266</v>
      </c>
      <c r="D9" s="127">
        <v>49</v>
      </c>
      <c r="E9" s="127">
        <v>1164</v>
      </c>
      <c r="F9" s="127">
        <v>38</v>
      </c>
      <c r="G9" s="127">
        <v>1106</v>
      </c>
      <c r="H9" s="127">
        <v>34</v>
      </c>
      <c r="I9" s="127">
        <v>582</v>
      </c>
      <c r="J9" s="127">
        <v>62</v>
      </c>
      <c r="K9" s="127">
        <v>994</v>
      </c>
      <c r="L9"/>
      <c r="M9"/>
      <c r="N9"/>
      <c r="O9"/>
      <c r="P9"/>
      <c r="Q9"/>
      <c r="R9"/>
      <c r="S9"/>
      <c r="T9"/>
    </row>
    <row r="10" spans="1:20" ht="15.5" x14ac:dyDescent="0.35">
      <c r="A10" s="126" t="s">
        <v>159</v>
      </c>
      <c r="B10" s="127">
        <v>45</v>
      </c>
      <c r="C10" s="127">
        <v>1309</v>
      </c>
      <c r="D10" s="127">
        <v>40</v>
      </c>
      <c r="E10" s="127">
        <v>1189</v>
      </c>
      <c r="F10" s="127">
        <v>46</v>
      </c>
      <c r="G10" s="127">
        <v>1052</v>
      </c>
      <c r="H10" s="127">
        <v>50</v>
      </c>
      <c r="I10" s="127">
        <v>844</v>
      </c>
      <c r="J10" s="127">
        <v>56</v>
      </c>
      <c r="K10" s="127">
        <v>1057</v>
      </c>
      <c r="L10"/>
      <c r="M10"/>
      <c r="N10"/>
      <c r="O10"/>
      <c r="P10"/>
      <c r="Q10"/>
      <c r="R10"/>
      <c r="S10"/>
      <c r="T10"/>
    </row>
    <row r="11" spans="1:20" ht="15.5" x14ac:dyDescent="0.35">
      <c r="A11" s="126" t="s">
        <v>158</v>
      </c>
      <c r="B11" s="127">
        <v>58</v>
      </c>
      <c r="C11" s="127">
        <v>1323</v>
      </c>
      <c r="D11" s="127">
        <v>56</v>
      </c>
      <c r="E11" s="127">
        <v>1335</v>
      </c>
      <c r="F11" s="127">
        <v>56</v>
      </c>
      <c r="G11" s="127">
        <v>1297</v>
      </c>
      <c r="H11" s="127">
        <v>46</v>
      </c>
      <c r="I11" s="127">
        <v>846</v>
      </c>
      <c r="J11" s="127">
        <v>63</v>
      </c>
      <c r="K11" s="127">
        <v>1108</v>
      </c>
      <c r="L11"/>
      <c r="M11"/>
      <c r="N11"/>
      <c r="O11"/>
      <c r="P11"/>
      <c r="Q11"/>
      <c r="R11"/>
      <c r="S11"/>
      <c r="T11"/>
    </row>
    <row r="12" spans="1:20" ht="15.5" x14ac:dyDescent="0.35">
      <c r="A12" s="126" t="s">
        <v>157</v>
      </c>
      <c r="B12" s="127">
        <v>61</v>
      </c>
      <c r="C12" s="127">
        <v>1308</v>
      </c>
      <c r="D12" s="127">
        <v>45</v>
      </c>
      <c r="E12" s="127">
        <v>1300</v>
      </c>
      <c r="F12" s="127">
        <v>54</v>
      </c>
      <c r="G12" s="127">
        <v>1232</v>
      </c>
      <c r="H12" s="127">
        <v>52</v>
      </c>
      <c r="I12" s="127">
        <v>1004</v>
      </c>
      <c r="J12" s="127">
        <v>69</v>
      </c>
      <c r="K12" s="127">
        <v>1097</v>
      </c>
      <c r="L12"/>
      <c r="M12"/>
      <c r="N12"/>
      <c r="O12"/>
      <c r="P12"/>
      <c r="Q12"/>
      <c r="R12"/>
      <c r="S12"/>
      <c r="T12"/>
    </row>
    <row r="13" spans="1:20" ht="15.5" x14ac:dyDescent="0.35">
      <c r="A13" s="126" t="s">
        <v>156</v>
      </c>
      <c r="B13" s="127">
        <v>57</v>
      </c>
      <c r="C13" s="127">
        <v>1336</v>
      </c>
      <c r="D13" s="127">
        <v>42</v>
      </c>
      <c r="E13" s="127">
        <v>1428</v>
      </c>
      <c r="F13" s="127">
        <v>48</v>
      </c>
      <c r="G13" s="127">
        <v>1407</v>
      </c>
      <c r="H13" s="127">
        <v>57</v>
      </c>
      <c r="I13" s="127">
        <v>992</v>
      </c>
      <c r="J13" s="127">
        <v>57</v>
      </c>
      <c r="K13" s="127">
        <v>1145</v>
      </c>
      <c r="L13"/>
      <c r="M13"/>
      <c r="N13"/>
      <c r="O13"/>
      <c r="P13"/>
      <c r="Q13"/>
      <c r="R13"/>
      <c r="S13"/>
      <c r="T13"/>
    </row>
    <row r="14" spans="1:20" ht="15.5" x14ac:dyDescent="0.35">
      <c r="A14" s="126" t="s">
        <v>155</v>
      </c>
      <c r="B14" s="127">
        <v>62</v>
      </c>
      <c r="C14" s="127">
        <v>1394</v>
      </c>
      <c r="D14" s="127">
        <v>52</v>
      </c>
      <c r="E14" s="127">
        <v>1396</v>
      </c>
      <c r="F14" s="127">
        <v>51</v>
      </c>
      <c r="G14" s="127">
        <v>1337</v>
      </c>
      <c r="H14" s="127">
        <v>75</v>
      </c>
      <c r="I14" s="127">
        <v>1028</v>
      </c>
      <c r="J14" s="127">
        <v>57</v>
      </c>
      <c r="K14" s="127">
        <v>1177</v>
      </c>
      <c r="L14"/>
      <c r="M14"/>
      <c r="N14"/>
      <c r="O14"/>
      <c r="P14"/>
      <c r="Q14"/>
      <c r="R14"/>
      <c r="S14"/>
      <c r="T14"/>
    </row>
    <row r="15" spans="1:20" ht="15.5" x14ac:dyDescent="0.35">
      <c r="A15" s="126" t="s">
        <v>154</v>
      </c>
      <c r="B15" s="127">
        <v>52</v>
      </c>
      <c r="C15" s="127">
        <v>1534</v>
      </c>
      <c r="D15" s="127">
        <v>49</v>
      </c>
      <c r="E15" s="127">
        <v>1427</v>
      </c>
      <c r="F15" s="127">
        <v>43</v>
      </c>
      <c r="G15" s="127">
        <v>1353</v>
      </c>
      <c r="H15" s="127">
        <v>59</v>
      </c>
      <c r="I15" s="127">
        <v>1059</v>
      </c>
      <c r="J15" s="127">
        <v>56</v>
      </c>
      <c r="K15" s="127">
        <v>1054</v>
      </c>
      <c r="L15"/>
      <c r="M15"/>
      <c r="N15"/>
      <c r="O15"/>
      <c r="P15"/>
      <c r="Q15"/>
      <c r="R15"/>
      <c r="S15"/>
      <c r="T15"/>
    </row>
    <row r="16" spans="1:20" ht="15.5" x14ac:dyDescent="0.35">
      <c r="A16" s="126" t="s">
        <v>153</v>
      </c>
      <c r="B16" s="127">
        <v>40</v>
      </c>
      <c r="C16" s="127">
        <v>1078</v>
      </c>
      <c r="D16" s="127">
        <v>42</v>
      </c>
      <c r="E16" s="127">
        <v>1066</v>
      </c>
      <c r="F16" s="127">
        <v>38</v>
      </c>
      <c r="G16" s="127">
        <v>994</v>
      </c>
      <c r="H16" s="127">
        <v>52</v>
      </c>
      <c r="I16" s="127">
        <v>844</v>
      </c>
      <c r="J16" s="127">
        <v>48</v>
      </c>
      <c r="K16" s="127">
        <v>936</v>
      </c>
      <c r="L16"/>
      <c r="M16"/>
      <c r="N16"/>
      <c r="O16"/>
      <c r="P16"/>
      <c r="Q16"/>
      <c r="R16"/>
      <c r="S16"/>
      <c r="T16"/>
    </row>
    <row r="17" spans="1:20" ht="15.5" x14ac:dyDescent="0.35">
      <c r="A17" s="126" t="s">
        <v>152</v>
      </c>
      <c r="B17" s="127">
        <v>39</v>
      </c>
      <c r="C17" s="127">
        <v>862</v>
      </c>
      <c r="D17" s="127">
        <v>29</v>
      </c>
      <c r="E17" s="127">
        <v>847</v>
      </c>
      <c r="F17" s="127">
        <v>22</v>
      </c>
      <c r="G17" s="127">
        <v>693</v>
      </c>
      <c r="H17" s="127">
        <v>42</v>
      </c>
      <c r="I17" s="127">
        <v>654</v>
      </c>
      <c r="J17" s="127">
        <v>35</v>
      </c>
      <c r="K17" s="127">
        <v>607</v>
      </c>
      <c r="L17"/>
      <c r="M17"/>
      <c r="N17"/>
      <c r="O17"/>
      <c r="P17"/>
      <c r="Q17"/>
      <c r="R17"/>
      <c r="S17"/>
      <c r="T17"/>
    </row>
    <row r="18" spans="1:20" ht="15.5" x14ac:dyDescent="0.35">
      <c r="A18" s="128" t="s">
        <v>219</v>
      </c>
      <c r="B18" s="127">
        <v>566</v>
      </c>
      <c r="C18" s="127">
        <v>13907</v>
      </c>
      <c r="D18" s="127">
        <v>514</v>
      </c>
      <c r="E18" s="127">
        <v>13882</v>
      </c>
      <c r="F18" s="127">
        <v>480</v>
      </c>
      <c r="G18" s="127">
        <v>12707</v>
      </c>
      <c r="H18" s="127">
        <v>571</v>
      </c>
      <c r="I18" s="127">
        <v>10286</v>
      </c>
      <c r="J18" s="127">
        <v>631</v>
      </c>
      <c r="K18" s="127">
        <v>11218</v>
      </c>
      <c r="L18"/>
      <c r="M18"/>
      <c r="N18"/>
      <c r="O18"/>
      <c r="P18"/>
      <c r="Q18"/>
      <c r="R18"/>
      <c r="S18"/>
      <c r="T18"/>
    </row>
    <row r="19" spans="1:20" ht="5.5" customHeight="1" x14ac:dyDescent="0.3"/>
    <row r="20" spans="1:20" x14ac:dyDescent="0.3">
      <c r="A20" s="7" t="s">
        <v>224</v>
      </c>
    </row>
  </sheetData>
  <pageMargins left="0.55000000000000004" right="0.55000000000000004" top="0.55000000000000004" bottom="0.55000000000000004" header="0.3" footer="0.3"/>
  <pageSetup scale="67" fitToHeight="0" orientation="portrait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84DC-0813-4BD8-8018-CE5BA0838C67}">
  <dimension ref="A1:K19"/>
  <sheetViews>
    <sheetView workbookViewId="0">
      <selection activeCell="A2" sqref="A2"/>
    </sheetView>
  </sheetViews>
  <sheetFormatPr defaultRowHeight="14.5" x14ac:dyDescent="0.35"/>
  <cols>
    <col min="1" max="1" width="13.54296875" bestFit="1" customWidth="1"/>
    <col min="2" max="2" width="9.26953125" bestFit="1" customWidth="1"/>
    <col min="3" max="3" width="8.7265625" bestFit="1" customWidth="1"/>
    <col min="4" max="4" width="9.26953125" bestFit="1" customWidth="1"/>
    <col min="5" max="5" width="8.7265625" bestFit="1" customWidth="1"/>
    <col min="6" max="6" width="9.26953125" bestFit="1" customWidth="1"/>
    <col min="7" max="7" width="8.7265625" bestFit="1" customWidth="1"/>
    <col min="8" max="8" width="9.26953125" bestFit="1" customWidth="1"/>
    <col min="9" max="9" width="8.7265625" bestFit="1" customWidth="1"/>
    <col min="10" max="10" width="9.26953125" bestFit="1" customWidth="1"/>
    <col min="11" max="11" width="8.7265625" bestFit="1" customWidth="1"/>
    <col min="12" max="12" width="11.26953125" bestFit="1" customWidth="1"/>
    <col min="13" max="13" width="9.7265625" bestFit="1" customWidth="1"/>
    <col min="14" max="14" width="7.453125" bestFit="1" customWidth="1"/>
    <col min="15" max="15" width="6.26953125" bestFit="1" customWidth="1"/>
    <col min="16" max="16" width="9.7265625" bestFit="1" customWidth="1"/>
    <col min="17" max="17" width="11.26953125" bestFit="1" customWidth="1"/>
  </cols>
  <sheetData>
    <row r="1" spans="1:11" ht="17.5" x14ac:dyDescent="0.35">
      <c r="A1" s="2" t="str">
        <f>Parameters!$A$100</f>
        <v>TABLE 7I MOTORCYCLISTS KILLED AND INJURED BY AGE 2017-2021</v>
      </c>
    </row>
    <row r="3" spans="1:11" ht="15.5" x14ac:dyDescent="0.35">
      <c r="A3" s="119" t="s">
        <v>4</v>
      </c>
      <c r="B3" s="106" t="s">
        <v>4</v>
      </c>
      <c r="C3" s="68"/>
      <c r="D3" s="68"/>
      <c r="E3" s="68"/>
      <c r="F3" s="68"/>
      <c r="G3" s="68"/>
      <c r="H3" s="68"/>
      <c r="I3" s="68"/>
      <c r="J3" s="68"/>
      <c r="K3" s="68"/>
    </row>
    <row r="4" spans="1:11" ht="15.5" x14ac:dyDescent="0.35">
      <c r="A4" s="120"/>
      <c r="B4" s="69">
        <v>2017</v>
      </c>
      <c r="C4" s="69"/>
      <c r="D4" s="69">
        <v>2018</v>
      </c>
      <c r="E4" s="69"/>
      <c r="F4" s="69">
        <v>2019</v>
      </c>
      <c r="G4" s="69"/>
      <c r="H4" s="69">
        <v>2020</v>
      </c>
      <c r="I4" s="69"/>
      <c r="J4" s="69">
        <v>2021</v>
      </c>
      <c r="K4" s="69"/>
    </row>
    <row r="5" spans="1:11" ht="15.5" x14ac:dyDescent="0.35">
      <c r="A5" s="107" t="s">
        <v>253</v>
      </c>
      <c r="B5" s="123" t="s">
        <v>37</v>
      </c>
      <c r="C5" s="123" t="s">
        <v>38</v>
      </c>
      <c r="D5" s="123" t="s">
        <v>37</v>
      </c>
      <c r="E5" s="123" t="s">
        <v>38</v>
      </c>
      <c r="F5" s="123" t="s">
        <v>37</v>
      </c>
      <c r="G5" s="123" t="s">
        <v>38</v>
      </c>
      <c r="H5" s="123" t="s">
        <v>37</v>
      </c>
      <c r="I5" s="123" t="s">
        <v>38</v>
      </c>
      <c r="J5" s="123" t="s">
        <v>37</v>
      </c>
      <c r="K5" s="123" t="s">
        <v>38</v>
      </c>
    </row>
    <row r="6" spans="1:11" ht="15.5" x14ac:dyDescent="0.35">
      <c r="A6" s="121" t="s">
        <v>174</v>
      </c>
      <c r="B6" s="122">
        <v>0</v>
      </c>
      <c r="C6" s="122">
        <v>9</v>
      </c>
      <c r="D6" s="122">
        <v>1</v>
      </c>
      <c r="E6" s="122">
        <v>8</v>
      </c>
      <c r="F6" s="122">
        <v>0</v>
      </c>
      <c r="G6" s="122">
        <v>12</v>
      </c>
      <c r="H6" s="122">
        <v>0</v>
      </c>
      <c r="I6" s="122">
        <v>9</v>
      </c>
      <c r="J6" s="122">
        <v>0</v>
      </c>
      <c r="K6" s="122">
        <v>14</v>
      </c>
    </row>
    <row r="7" spans="1:11" ht="15.5" x14ac:dyDescent="0.35">
      <c r="A7" s="121" t="s">
        <v>173</v>
      </c>
      <c r="B7" s="122">
        <v>0</v>
      </c>
      <c r="C7" s="122">
        <v>91</v>
      </c>
      <c r="D7" s="122">
        <v>2</v>
      </c>
      <c r="E7" s="122">
        <v>143</v>
      </c>
      <c r="F7" s="122">
        <v>1</v>
      </c>
      <c r="G7" s="122">
        <v>116</v>
      </c>
      <c r="H7" s="122">
        <v>5</v>
      </c>
      <c r="I7" s="122">
        <v>141</v>
      </c>
      <c r="J7" s="122">
        <v>6</v>
      </c>
      <c r="K7" s="122">
        <v>196</v>
      </c>
    </row>
    <row r="8" spans="1:11" ht="15.5" x14ac:dyDescent="0.35">
      <c r="A8" s="121" t="s">
        <v>172</v>
      </c>
      <c r="B8" s="122">
        <v>103</v>
      </c>
      <c r="C8" s="122">
        <v>2986</v>
      </c>
      <c r="D8" s="122">
        <v>95</v>
      </c>
      <c r="E8" s="122">
        <v>2855</v>
      </c>
      <c r="F8" s="122">
        <v>72</v>
      </c>
      <c r="G8" s="122">
        <v>2403</v>
      </c>
      <c r="H8" s="122">
        <v>73</v>
      </c>
      <c r="I8" s="122">
        <v>1993</v>
      </c>
      <c r="J8" s="122">
        <v>91</v>
      </c>
      <c r="K8" s="122">
        <v>2019</v>
      </c>
    </row>
    <row r="9" spans="1:11" ht="15.5" x14ac:dyDescent="0.35">
      <c r="A9" s="121" t="s">
        <v>171</v>
      </c>
      <c r="B9" s="122">
        <v>148</v>
      </c>
      <c r="C9" s="122">
        <v>4552</v>
      </c>
      <c r="D9" s="122">
        <v>136</v>
      </c>
      <c r="E9" s="122">
        <v>4424</v>
      </c>
      <c r="F9" s="122">
        <v>140</v>
      </c>
      <c r="G9" s="122">
        <v>4138</v>
      </c>
      <c r="H9" s="122">
        <v>144</v>
      </c>
      <c r="I9" s="122">
        <v>3181</v>
      </c>
      <c r="J9" s="122">
        <v>154</v>
      </c>
      <c r="K9" s="122">
        <v>3424</v>
      </c>
    </row>
    <row r="10" spans="1:11" ht="15.5" x14ac:dyDescent="0.35">
      <c r="A10" s="121" t="s">
        <v>170</v>
      </c>
      <c r="B10" s="122">
        <v>103</v>
      </c>
      <c r="C10" s="122">
        <v>2318</v>
      </c>
      <c r="D10" s="122">
        <v>83</v>
      </c>
      <c r="E10" s="122">
        <v>2358</v>
      </c>
      <c r="F10" s="122">
        <v>79</v>
      </c>
      <c r="G10" s="122">
        <v>2333</v>
      </c>
      <c r="H10" s="122">
        <v>108</v>
      </c>
      <c r="I10" s="122">
        <v>1912</v>
      </c>
      <c r="J10" s="122">
        <v>119</v>
      </c>
      <c r="K10" s="122">
        <v>2289</v>
      </c>
    </row>
    <row r="11" spans="1:11" ht="15.5" x14ac:dyDescent="0.35">
      <c r="A11" s="121" t="s">
        <v>169</v>
      </c>
      <c r="B11" s="122">
        <v>86</v>
      </c>
      <c r="C11" s="122">
        <v>2059</v>
      </c>
      <c r="D11" s="122">
        <v>87</v>
      </c>
      <c r="E11" s="122">
        <v>2109</v>
      </c>
      <c r="F11" s="122">
        <v>82</v>
      </c>
      <c r="G11" s="122">
        <v>1857</v>
      </c>
      <c r="H11" s="122">
        <v>94</v>
      </c>
      <c r="I11" s="122">
        <v>1511</v>
      </c>
      <c r="J11" s="122">
        <v>119</v>
      </c>
      <c r="K11" s="122">
        <v>1640</v>
      </c>
    </row>
    <row r="12" spans="1:11" ht="15.5" x14ac:dyDescent="0.35">
      <c r="A12" s="121" t="s">
        <v>168</v>
      </c>
      <c r="B12" s="122">
        <v>81</v>
      </c>
      <c r="C12" s="122">
        <v>1484</v>
      </c>
      <c r="D12" s="122">
        <v>76</v>
      </c>
      <c r="E12" s="122">
        <v>1551</v>
      </c>
      <c r="F12" s="122">
        <v>63</v>
      </c>
      <c r="G12" s="122">
        <v>1415</v>
      </c>
      <c r="H12" s="122">
        <v>88</v>
      </c>
      <c r="I12" s="122">
        <v>1237</v>
      </c>
      <c r="J12" s="122">
        <v>84</v>
      </c>
      <c r="K12" s="122">
        <v>1292</v>
      </c>
    </row>
    <row r="13" spans="1:11" ht="15.5" x14ac:dyDescent="0.35">
      <c r="A13" s="121" t="s">
        <v>167</v>
      </c>
      <c r="B13" s="122">
        <v>31</v>
      </c>
      <c r="C13" s="122">
        <v>514</v>
      </c>
      <c r="D13" s="122">
        <v>26</v>
      </c>
      <c r="E13" s="122">
        <v>484</v>
      </c>
      <c r="F13" s="122">
        <v>38</v>
      </c>
      <c r="G13" s="122">
        <v>524</v>
      </c>
      <c r="H13" s="122">
        <v>45</v>
      </c>
      <c r="I13" s="122">
        <v>446</v>
      </c>
      <c r="J13" s="122">
        <v>34</v>
      </c>
      <c r="K13" s="122">
        <v>463</v>
      </c>
    </row>
    <row r="14" spans="1:11" ht="15.5" x14ac:dyDescent="0.35">
      <c r="A14" s="121" t="s">
        <v>166</v>
      </c>
      <c r="B14" s="122">
        <v>13</v>
      </c>
      <c r="C14" s="122">
        <v>74</v>
      </c>
      <c r="D14" s="122">
        <v>5</v>
      </c>
      <c r="E14" s="122">
        <v>74</v>
      </c>
      <c r="F14" s="122">
        <v>7</v>
      </c>
      <c r="G14" s="122">
        <v>73</v>
      </c>
      <c r="H14" s="122">
        <v>8</v>
      </c>
      <c r="I14" s="122">
        <v>71</v>
      </c>
      <c r="J14" s="122">
        <v>10</v>
      </c>
      <c r="K14" s="122">
        <v>76</v>
      </c>
    </row>
    <row r="15" spans="1:11" ht="15.5" x14ac:dyDescent="0.35">
      <c r="A15" s="121" t="s">
        <v>165</v>
      </c>
      <c r="B15" s="122">
        <v>0</v>
      </c>
      <c r="C15" s="122">
        <v>5</v>
      </c>
      <c r="D15" s="122">
        <v>0</v>
      </c>
      <c r="E15" s="122">
        <v>7</v>
      </c>
      <c r="F15" s="122">
        <v>2</v>
      </c>
      <c r="G15" s="122">
        <v>7</v>
      </c>
      <c r="H15" s="122">
        <v>0</v>
      </c>
      <c r="I15" s="122">
        <v>5</v>
      </c>
      <c r="J15" s="122">
        <v>2</v>
      </c>
      <c r="K15" s="122">
        <v>8</v>
      </c>
    </row>
    <row r="16" spans="1:11" ht="15.5" x14ac:dyDescent="0.35">
      <c r="A16" s="121" t="s">
        <v>164</v>
      </c>
      <c r="B16" s="122">
        <v>1</v>
      </c>
      <c r="C16" s="122">
        <v>56</v>
      </c>
      <c r="D16" s="122">
        <v>0</v>
      </c>
      <c r="E16" s="122">
        <v>60</v>
      </c>
      <c r="F16" s="122">
        <v>0</v>
      </c>
      <c r="G16" s="122">
        <v>57</v>
      </c>
      <c r="H16" s="122">
        <v>0</v>
      </c>
      <c r="I16" s="122">
        <v>47</v>
      </c>
      <c r="J16" s="122">
        <v>0</v>
      </c>
      <c r="K16" s="122">
        <v>44</v>
      </c>
    </row>
    <row r="17" spans="1:11" ht="15.5" x14ac:dyDescent="0.35">
      <c r="A17" s="108" t="s">
        <v>219</v>
      </c>
      <c r="B17" s="122">
        <v>566</v>
      </c>
      <c r="C17" s="122">
        <v>14148</v>
      </c>
      <c r="D17" s="122">
        <v>511</v>
      </c>
      <c r="E17" s="122">
        <v>14073</v>
      </c>
      <c r="F17" s="122">
        <v>484</v>
      </c>
      <c r="G17" s="122">
        <v>12935</v>
      </c>
      <c r="H17" s="122">
        <v>565</v>
      </c>
      <c r="I17" s="122">
        <v>10553</v>
      </c>
      <c r="J17" s="122">
        <v>619</v>
      </c>
      <c r="K17" s="122">
        <v>11465</v>
      </c>
    </row>
    <row r="18" spans="1:11" ht="5.65" customHeight="1" x14ac:dyDescent="0.35">
      <c r="A18" s="16"/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x14ac:dyDescent="0.35">
      <c r="A19" s="7" t="s">
        <v>224</v>
      </c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15794-A241-4DAF-92F4-CED01A10CD40}">
  <dimension ref="A1:T66"/>
  <sheetViews>
    <sheetView workbookViewId="0">
      <selection activeCell="A2" sqref="A2"/>
    </sheetView>
  </sheetViews>
  <sheetFormatPr defaultColWidth="9.26953125" defaultRowHeight="15" x14ac:dyDescent="0.3"/>
  <cols>
    <col min="1" max="1" width="17.81640625" style="1" bestFit="1" customWidth="1"/>
    <col min="2" max="2" width="9.26953125" style="1" bestFit="1" customWidth="1"/>
    <col min="3" max="3" width="8.453125" style="1" bestFit="1" customWidth="1"/>
    <col min="4" max="4" width="9.26953125" style="1" bestFit="1" customWidth="1"/>
    <col min="5" max="5" width="8.453125" style="1" bestFit="1" customWidth="1"/>
    <col min="6" max="6" width="9.26953125" style="1" bestFit="1" customWidth="1"/>
    <col min="7" max="7" width="8.453125" style="1" bestFit="1" customWidth="1"/>
    <col min="8" max="8" width="9.26953125" style="1" bestFit="1" customWidth="1"/>
    <col min="9" max="9" width="8.453125" style="1" bestFit="1" customWidth="1"/>
    <col min="10" max="10" width="9.26953125" style="1" bestFit="1" customWidth="1"/>
    <col min="11" max="11" width="8.453125" style="1" bestFit="1" customWidth="1"/>
    <col min="12" max="12" width="8.26953125" style="1" bestFit="1" customWidth="1"/>
    <col min="13" max="13" width="14" style="1" bestFit="1" customWidth="1"/>
    <col min="14" max="14" width="9.26953125" style="1"/>
    <col min="15" max="15" width="8.26953125" style="1" bestFit="1" customWidth="1"/>
    <col min="16" max="16" width="14" style="1" bestFit="1" customWidth="1"/>
    <col min="17" max="17" width="15.26953125" style="1" bestFit="1" customWidth="1"/>
    <col min="18" max="18" width="8.26953125" style="1" bestFit="1" customWidth="1"/>
    <col min="19" max="19" width="14" style="1" bestFit="1" customWidth="1"/>
    <col min="20" max="20" width="15.26953125" style="1" bestFit="1" customWidth="1"/>
    <col min="21" max="16384" width="9.26953125" style="1"/>
  </cols>
  <sheetData>
    <row r="1" spans="1:20" ht="17.5" x14ac:dyDescent="0.35">
      <c r="A1" s="2" t="str">
        <f>Parameters!$A$103</f>
        <v>TABLE 7J FATAL AND INJURY MOTORCYCLE CRASHES BY COUNTY 2017-2021</v>
      </c>
    </row>
    <row r="3" spans="1:20" ht="15.5" x14ac:dyDescent="0.35">
      <c r="A3" s="124" t="s">
        <v>5</v>
      </c>
      <c r="B3" s="9" t="s">
        <v>4</v>
      </c>
      <c r="C3" s="125"/>
      <c r="D3" s="125"/>
      <c r="E3" s="125"/>
      <c r="F3" s="125"/>
      <c r="G3" s="125"/>
      <c r="H3" s="125"/>
      <c r="I3" s="125"/>
      <c r="J3" s="125"/>
      <c r="K3" s="125"/>
      <c r="L3"/>
      <c r="M3"/>
      <c r="N3"/>
      <c r="O3"/>
      <c r="P3"/>
      <c r="Q3"/>
      <c r="R3"/>
      <c r="S3"/>
      <c r="T3"/>
    </row>
    <row r="4" spans="1:20" ht="15.5" x14ac:dyDescent="0.35">
      <c r="A4" s="125"/>
      <c r="B4" s="104">
        <v>2017</v>
      </c>
      <c r="C4" s="104"/>
      <c r="D4" s="104">
        <v>2018</v>
      </c>
      <c r="E4" s="104"/>
      <c r="F4" s="104">
        <v>2019</v>
      </c>
      <c r="G4" s="104"/>
      <c r="H4" s="104">
        <v>2020</v>
      </c>
      <c r="I4" s="104"/>
      <c r="J4" s="104">
        <v>2021</v>
      </c>
      <c r="K4" s="104"/>
      <c r="L4"/>
      <c r="M4"/>
      <c r="N4"/>
      <c r="O4"/>
      <c r="P4"/>
      <c r="Q4"/>
      <c r="R4"/>
      <c r="S4"/>
      <c r="T4"/>
    </row>
    <row r="5" spans="1:20" ht="15.5" x14ac:dyDescent="0.35">
      <c r="A5" s="103" t="s">
        <v>226</v>
      </c>
      <c r="B5" s="129" t="s">
        <v>2</v>
      </c>
      <c r="C5" s="129" t="s">
        <v>3</v>
      </c>
      <c r="D5" s="129" t="s">
        <v>2</v>
      </c>
      <c r="E5" s="129" t="s">
        <v>3</v>
      </c>
      <c r="F5" s="129" t="s">
        <v>2</v>
      </c>
      <c r="G5" s="129" t="s">
        <v>3</v>
      </c>
      <c r="H5" s="129" t="s">
        <v>2</v>
      </c>
      <c r="I5" s="129" t="s">
        <v>3</v>
      </c>
      <c r="J5" s="129" t="s">
        <v>2</v>
      </c>
      <c r="K5" s="129" t="s">
        <v>3</v>
      </c>
      <c r="L5"/>
      <c r="M5"/>
      <c r="N5"/>
      <c r="O5"/>
      <c r="P5"/>
      <c r="Q5"/>
      <c r="R5"/>
      <c r="S5"/>
      <c r="T5"/>
    </row>
    <row r="6" spans="1:20" ht="15.5" x14ac:dyDescent="0.35">
      <c r="A6" s="126" t="s">
        <v>90</v>
      </c>
      <c r="B6" s="127">
        <v>15</v>
      </c>
      <c r="C6" s="127">
        <v>610</v>
      </c>
      <c r="D6" s="127">
        <v>11</v>
      </c>
      <c r="E6" s="127">
        <v>669</v>
      </c>
      <c r="F6" s="127">
        <v>15</v>
      </c>
      <c r="G6" s="127">
        <v>631</v>
      </c>
      <c r="H6" s="127">
        <v>19</v>
      </c>
      <c r="I6" s="127">
        <v>448</v>
      </c>
      <c r="J6" s="127">
        <v>13</v>
      </c>
      <c r="K6" s="127">
        <v>403</v>
      </c>
      <c r="L6"/>
      <c r="M6"/>
      <c r="N6"/>
      <c r="O6"/>
      <c r="P6"/>
      <c r="Q6"/>
      <c r="R6"/>
      <c r="S6"/>
      <c r="T6"/>
    </row>
    <row r="7" spans="1:20" ht="15.5" x14ac:dyDescent="0.35">
      <c r="A7" s="126" t="s">
        <v>92</v>
      </c>
      <c r="B7" s="127">
        <v>1</v>
      </c>
      <c r="C7" s="127">
        <v>6</v>
      </c>
      <c r="D7" s="127">
        <v>1</v>
      </c>
      <c r="E7" s="127">
        <v>3</v>
      </c>
      <c r="F7" s="127">
        <v>1</v>
      </c>
      <c r="G7" s="127">
        <v>9</v>
      </c>
      <c r="H7" s="127">
        <v>0</v>
      </c>
      <c r="I7" s="127">
        <v>10</v>
      </c>
      <c r="J7" s="127">
        <v>0</v>
      </c>
      <c r="K7" s="127">
        <v>4</v>
      </c>
      <c r="L7"/>
      <c r="M7"/>
      <c r="N7"/>
      <c r="O7"/>
      <c r="P7"/>
      <c r="Q7"/>
      <c r="R7"/>
      <c r="S7"/>
      <c r="T7"/>
    </row>
    <row r="8" spans="1:20" ht="15.5" x14ac:dyDescent="0.35">
      <c r="A8" s="126" t="s">
        <v>93</v>
      </c>
      <c r="B8" s="127">
        <v>2</v>
      </c>
      <c r="C8" s="127">
        <v>24</v>
      </c>
      <c r="D8" s="127">
        <v>3</v>
      </c>
      <c r="E8" s="127">
        <v>31</v>
      </c>
      <c r="F8" s="127">
        <v>1</v>
      </c>
      <c r="G8" s="127">
        <v>18</v>
      </c>
      <c r="H8" s="127">
        <v>4</v>
      </c>
      <c r="I8" s="127">
        <v>29</v>
      </c>
      <c r="J8" s="127">
        <v>1</v>
      </c>
      <c r="K8" s="127">
        <v>23</v>
      </c>
      <c r="L8"/>
      <c r="M8"/>
      <c r="N8"/>
      <c r="O8"/>
      <c r="P8"/>
      <c r="Q8"/>
      <c r="R8"/>
      <c r="S8"/>
      <c r="T8"/>
    </row>
    <row r="9" spans="1:20" ht="15.5" x14ac:dyDescent="0.35">
      <c r="A9" s="126" t="s">
        <v>94</v>
      </c>
      <c r="B9" s="127">
        <v>2</v>
      </c>
      <c r="C9" s="127">
        <v>66</v>
      </c>
      <c r="D9" s="127">
        <v>6</v>
      </c>
      <c r="E9" s="127">
        <v>71</v>
      </c>
      <c r="F9" s="127">
        <v>3</v>
      </c>
      <c r="G9" s="127">
        <v>69</v>
      </c>
      <c r="H9" s="127">
        <v>7</v>
      </c>
      <c r="I9" s="127">
        <v>70</v>
      </c>
      <c r="J9" s="127">
        <v>10</v>
      </c>
      <c r="K9" s="127">
        <v>61</v>
      </c>
      <c r="L9"/>
      <c r="M9"/>
      <c r="N9"/>
      <c r="O9"/>
      <c r="P9"/>
      <c r="Q9"/>
      <c r="R9"/>
      <c r="S9"/>
      <c r="T9"/>
    </row>
    <row r="10" spans="1:20" ht="15.5" x14ac:dyDescent="0.35">
      <c r="A10" s="126" t="s">
        <v>95</v>
      </c>
      <c r="B10" s="127">
        <v>7</v>
      </c>
      <c r="C10" s="127">
        <v>45</v>
      </c>
      <c r="D10" s="127">
        <v>3</v>
      </c>
      <c r="E10" s="127">
        <v>40</v>
      </c>
      <c r="F10" s="127">
        <v>0</v>
      </c>
      <c r="G10" s="127">
        <v>32</v>
      </c>
      <c r="H10" s="127">
        <v>3</v>
      </c>
      <c r="I10" s="127">
        <v>26</v>
      </c>
      <c r="J10" s="127">
        <v>6</v>
      </c>
      <c r="K10" s="127">
        <v>39</v>
      </c>
      <c r="L10"/>
      <c r="M10"/>
      <c r="N10"/>
      <c r="O10"/>
      <c r="P10"/>
      <c r="Q10"/>
      <c r="R10"/>
      <c r="S10"/>
      <c r="T10"/>
    </row>
    <row r="11" spans="1:20" ht="15.5" x14ac:dyDescent="0.35">
      <c r="A11" s="126" t="s">
        <v>96</v>
      </c>
      <c r="B11" s="127">
        <v>1</v>
      </c>
      <c r="C11" s="127">
        <v>6</v>
      </c>
      <c r="D11" s="127">
        <v>0</v>
      </c>
      <c r="E11" s="127">
        <v>7</v>
      </c>
      <c r="F11" s="127">
        <v>0</v>
      </c>
      <c r="G11" s="127">
        <v>7</v>
      </c>
      <c r="H11" s="127">
        <v>1</v>
      </c>
      <c r="I11" s="127">
        <v>9</v>
      </c>
      <c r="J11" s="127">
        <v>0</v>
      </c>
      <c r="K11" s="127">
        <v>15</v>
      </c>
      <c r="L11"/>
      <c r="M11"/>
      <c r="N11"/>
      <c r="O11"/>
      <c r="P11"/>
      <c r="Q11"/>
      <c r="R11"/>
      <c r="S11"/>
      <c r="T11"/>
    </row>
    <row r="12" spans="1:20" ht="15.5" x14ac:dyDescent="0.35">
      <c r="A12" s="126" t="s">
        <v>97</v>
      </c>
      <c r="B12" s="127">
        <v>11</v>
      </c>
      <c r="C12" s="127">
        <v>268</v>
      </c>
      <c r="D12" s="127">
        <v>8</v>
      </c>
      <c r="E12" s="127">
        <v>307</v>
      </c>
      <c r="F12" s="127">
        <v>10</v>
      </c>
      <c r="G12" s="127">
        <v>312</v>
      </c>
      <c r="H12" s="127">
        <v>11</v>
      </c>
      <c r="I12" s="127">
        <v>203</v>
      </c>
      <c r="J12" s="127">
        <v>9</v>
      </c>
      <c r="K12" s="127">
        <v>227</v>
      </c>
      <c r="L12"/>
      <c r="M12"/>
      <c r="N12"/>
      <c r="O12"/>
      <c r="P12"/>
      <c r="Q12"/>
      <c r="R12"/>
      <c r="S12"/>
      <c r="T12"/>
    </row>
    <row r="13" spans="1:20" ht="15.5" x14ac:dyDescent="0.35">
      <c r="A13" s="126" t="s">
        <v>98</v>
      </c>
      <c r="B13" s="127">
        <v>2</v>
      </c>
      <c r="C13" s="127">
        <v>10</v>
      </c>
      <c r="D13" s="127">
        <v>0</v>
      </c>
      <c r="E13" s="127">
        <v>9</v>
      </c>
      <c r="F13" s="127">
        <v>1</v>
      </c>
      <c r="G13" s="127">
        <v>14</v>
      </c>
      <c r="H13" s="127">
        <v>0</v>
      </c>
      <c r="I13" s="127">
        <v>17</v>
      </c>
      <c r="J13" s="127">
        <v>0</v>
      </c>
      <c r="K13" s="127">
        <v>10</v>
      </c>
      <c r="L13"/>
      <c r="M13"/>
      <c r="N13"/>
      <c r="O13"/>
      <c r="P13"/>
      <c r="Q13"/>
      <c r="R13"/>
      <c r="S13"/>
      <c r="T13"/>
    </row>
    <row r="14" spans="1:20" ht="15.5" x14ac:dyDescent="0.35">
      <c r="A14" s="126" t="s">
        <v>99</v>
      </c>
      <c r="B14" s="127">
        <v>3</v>
      </c>
      <c r="C14" s="127">
        <v>71</v>
      </c>
      <c r="D14" s="127">
        <v>7</v>
      </c>
      <c r="E14" s="127">
        <v>113</v>
      </c>
      <c r="F14" s="127">
        <v>5</v>
      </c>
      <c r="G14" s="127">
        <v>54</v>
      </c>
      <c r="H14" s="127">
        <v>6</v>
      </c>
      <c r="I14" s="127">
        <v>86</v>
      </c>
      <c r="J14" s="127">
        <v>4</v>
      </c>
      <c r="K14" s="127">
        <v>84</v>
      </c>
      <c r="L14"/>
      <c r="M14"/>
      <c r="N14"/>
      <c r="O14"/>
      <c r="P14"/>
      <c r="Q14"/>
      <c r="R14"/>
      <c r="S14"/>
      <c r="T14"/>
    </row>
    <row r="15" spans="1:20" ht="15.5" x14ac:dyDescent="0.35">
      <c r="A15" s="126" t="s">
        <v>100</v>
      </c>
      <c r="B15" s="127">
        <v>22</v>
      </c>
      <c r="C15" s="127">
        <v>116</v>
      </c>
      <c r="D15" s="127">
        <v>11</v>
      </c>
      <c r="E15" s="127">
        <v>129</v>
      </c>
      <c r="F15" s="127">
        <v>14</v>
      </c>
      <c r="G15" s="127">
        <v>117</v>
      </c>
      <c r="H15" s="127">
        <v>22</v>
      </c>
      <c r="I15" s="127">
        <v>157</v>
      </c>
      <c r="J15" s="127">
        <v>21</v>
      </c>
      <c r="K15" s="127">
        <v>206</v>
      </c>
      <c r="L15"/>
      <c r="M15"/>
      <c r="N15"/>
      <c r="O15"/>
      <c r="P15"/>
      <c r="Q15"/>
      <c r="R15"/>
      <c r="S15"/>
      <c r="T15"/>
    </row>
    <row r="16" spans="1:20" ht="15.5" x14ac:dyDescent="0.35">
      <c r="A16" s="126" t="s">
        <v>101</v>
      </c>
      <c r="B16" s="127">
        <v>0</v>
      </c>
      <c r="C16" s="127">
        <v>2</v>
      </c>
      <c r="D16" s="127">
        <v>0</v>
      </c>
      <c r="E16" s="127">
        <v>4</v>
      </c>
      <c r="F16" s="127">
        <v>0</v>
      </c>
      <c r="G16" s="127">
        <v>4</v>
      </c>
      <c r="H16" s="127">
        <v>0</v>
      </c>
      <c r="I16" s="127">
        <v>5</v>
      </c>
      <c r="J16" s="127">
        <v>1</v>
      </c>
      <c r="K16" s="127">
        <v>3</v>
      </c>
      <c r="L16"/>
      <c r="M16"/>
      <c r="N16"/>
      <c r="O16"/>
      <c r="P16"/>
      <c r="Q16"/>
      <c r="R16"/>
      <c r="S16"/>
      <c r="T16"/>
    </row>
    <row r="17" spans="1:20" ht="15.5" x14ac:dyDescent="0.35">
      <c r="A17" s="126" t="s">
        <v>102</v>
      </c>
      <c r="B17" s="127">
        <v>2</v>
      </c>
      <c r="C17" s="127">
        <v>59</v>
      </c>
      <c r="D17" s="127">
        <v>2</v>
      </c>
      <c r="E17" s="127">
        <v>56</v>
      </c>
      <c r="F17" s="127">
        <v>2</v>
      </c>
      <c r="G17" s="127">
        <v>47</v>
      </c>
      <c r="H17" s="127">
        <v>3</v>
      </c>
      <c r="I17" s="127">
        <v>42</v>
      </c>
      <c r="J17" s="127">
        <v>1</v>
      </c>
      <c r="K17" s="127">
        <v>45</v>
      </c>
      <c r="L17"/>
      <c r="M17"/>
      <c r="N17"/>
      <c r="O17"/>
      <c r="P17"/>
      <c r="Q17"/>
      <c r="R17"/>
      <c r="S17"/>
      <c r="T17"/>
    </row>
    <row r="18" spans="1:20" ht="15.5" x14ac:dyDescent="0.35">
      <c r="A18" s="126" t="s">
        <v>103</v>
      </c>
      <c r="B18" s="127">
        <v>1</v>
      </c>
      <c r="C18" s="127">
        <v>27</v>
      </c>
      <c r="D18" s="127">
        <v>6</v>
      </c>
      <c r="E18" s="127">
        <v>34</v>
      </c>
      <c r="F18" s="127">
        <v>2</v>
      </c>
      <c r="G18" s="127">
        <v>27</v>
      </c>
      <c r="H18" s="127">
        <v>2</v>
      </c>
      <c r="I18" s="127">
        <v>19</v>
      </c>
      <c r="J18" s="127">
        <v>3</v>
      </c>
      <c r="K18" s="127">
        <v>26</v>
      </c>
      <c r="L18"/>
      <c r="M18"/>
      <c r="N18"/>
      <c r="O18"/>
      <c r="P18"/>
      <c r="Q18"/>
      <c r="R18"/>
      <c r="S18"/>
      <c r="T18"/>
    </row>
    <row r="19" spans="1:20" x14ac:dyDescent="0.3">
      <c r="A19" s="126" t="s">
        <v>104</v>
      </c>
      <c r="B19" s="127">
        <v>2</v>
      </c>
      <c r="C19" s="127">
        <v>35</v>
      </c>
      <c r="D19" s="127">
        <v>0</v>
      </c>
      <c r="E19" s="127">
        <v>29</v>
      </c>
      <c r="F19" s="127">
        <v>0</v>
      </c>
      <c r="G19" s="127">
        <v>14</v>
      </c>
      <c r="H19" s="127">
        <v>0</v>
      </c>
      <c r="I19" s="127">
        <v>17</v>
      </c>
      <c r="J19" s="127">
        <v>0</v>
      </c>
      <c r="K19" s="127">
        <v>16</v>
      </c>
    </row>
    <row r="20" spans="1:20" x14ac:dyDescent="0.3">
      <c r="A20" s="126" t="s">
        <v>105</v>
      </c>
      <c r="B20" s="127">
        <v>18</v>
      </c>
      <c r="C20" s="127">
        <v>196</v>
      </c>
      <c r="D20" s="127">
        <v>19</v>
      </c>
      <c r="E20" s="127">
        <v>187</v>
      </c>
      <c r="F20" s="127">
        <v>19</v>
      </c>
      <c r="G20" s="127">
        <v>187</v>
      </c>
      <c r="H20" s="127">
        <v>38</v>
      </c>
      <c r="I20" s="127">
        <v>238</v>
      </c>
      <c r="J20" s="127">
        <v>25</v>
      </c>
      <c r="K20" s="127">
        <v>246</v>
      </c>
    </row>
    <row r="21" spans="1:20" x14ac:dyDescent="0.3">
      <c r="A21" s="126" t="s">
        <v>106</v>
      </c>
      <c r="B21" s="127">
        <v>0</v>
      </c>
      <c r="C21" s="127">
        <v>27</v>
      </c>
      <c r="D21" s="127">
        <v>2</v>
      </c>
      <c r="E21" s="127">
        <v>21</v>
      </c>
      <c r="F21" s="127">
        <v>1</v>
      </c>
      <c r="G21" s="127">
        <v>29</v>
      </c>
      <c r="H21" s="127">
        <v>3</v>
      </c>
      <c r="I21" s="127">
        <v>21</v>
      </c>
      <c r="J21" s="127">
        <v>1</v>
      </c>
      <c r="K21" s="127">
        <v>28</v>
      </c>
    </row>
    <row r="22" spans="1:20" x14ac:dyDescent="0.3">
      <c r="A22" s="126" t="s">
        <v>107</v>
      </c>
      <c r="B22" s="127">
        <v>2</v>
      </c>
      <c r="C22" s="127">
        <v>30</v>
      </c>
      <c r="D22" s="127">
        <v>2</v>
      </c>
      <c r="E22" s="127">
        <v>20</v>
      </c>
      <c r="F22" s="127">
        <v>2</v>
      </c>
      <c r="G22" s="127">
        <v>23</v>
      </c>
      <c r="H22" s="127">
        <v>1</v>
      </c>
      <c r="I22" s="127">
        <v>37</v>
      </c>
      <c r="J22" s="127">
        <v>3</v>
      </c>
      <c r="K22" s="127">
        <v>37</v>
      </c>
    </row>
    <row r="23" spans="1:20" x14ac:dyDescent="0.3">
      <c r="A23" s="126" t="s">
        <v>108</v>
      </c>
      <c r="B23" s="127">
        <v>0</v>
      </c>
      <c r="C23" s="127">
        <v>10</v>
      </c>
      <c r="D23" s="127">
        <v>0</v>
      </c>
      <c r="E23" s="127">
        <v>10</v>
      </c>
      <c r="F23" s="127">
        <v>0</v>
      </c>
      <c r="G23" s="127">
        <v>7</v>
      </c>
      <c r="H23" s="127">
        <v>2</v>
      </c>
      <c r="I23" s="127">
        <v>10</v>
      </c>
      <c r="J23" s="127">
        <v>1</v>
      </c>
      <c r="K23" s="127">
        <v>6</v>
      </c>
    </row>
    <row r="24" spans="1:20" x14ac:dyDescent="0.3">
      <c r="A24" s="126" t="s">
        <v>109</v>
      </c>
      <c r="B24" s="127">
        <v>137</v>
      </c>
      <c r="C24" s="127">
        <v>4315</v>
      </c>
      <c r="D24" s="127">
        <v>123</v>
      </c>
      <c r="E24" s="127">
        <v>4315</v>
      </c>
      <c r="F24" s="127">
        <v>107</v>
      </c>
      <c r="G24" s="127">
        <v>3883</v>
      </c>
      <c r="H24" s="127">
        <v>123</v>
      </c>
      <c r="I24" s="127">
        <v>2777</v>
      </c>
      <c r="J24" s="127">
        <v>133</v>
      </c>
      <c r="K24" s="127">
        <v>2679</v>
      </c>
    </row>
    <row r="25" spans="1:20" x14ac:dyDescent="0.3">
      <c r="A25" s="126" t="s">
        <v>110</v>
      </c>
      <c r="B25" s="127">
        <v>2</v>
      </c>
      <c r="C25" s="127">
        <v>41</v>
      </c>
      <c r="D25" s="127">
        <v>3</v>
      </c>
      <c r="E25" s="127">
        <v>41</v>
      </c>
      <c r="F25" s="127">
        <v>2</v>
      </c>
      <c r="G25" s="127">
        <v>33</v>
      </c>
      <c r="H25" s="127">
        <v>4</v>
      </c>
      <c r="I25" s="127">
        <v>43</v>
      </c>
      <c r="J25" s="127">
        <v>4</v>
      </c>
      <c r="K25" s="127">
        <v>45</v>
      </c>
    </row>
    <row r="26" spans="1:20" x14ac:dyDescent="0.3">
      <c r="A26" s="126" t="s">
        <v>111</v>
      </c>
      <c r="B26" s="127">
        <v>3</v>
      </c>
      <c r="C26" s="127">
        <v>98</v>
      </c>
      <c r="D26" s="127">
        <v>5</v>
      </c>
      <c r="E26" s="127">
        <v>89</v>
      </c>
      <c r="F26" s="127">
        <v>1</v>
      </c>
      <c r="G26" s="127">
        <v>98</v>
      </c>
      <c r="H26" s="127">
        <v>4</v>
      </c>
      <c r="I26" s="127">
        <v>70</v>
      </c>
      <c r="J26" s="127">
        <v>2</v>
      </c>
      <c r="K26" s="127">
        <v>54</v>
      </c>
    </row>
    <row r="27" spans="1:20" x14ac:dyDescent="0.3">
      <c r="A27" s="126" t="s">
        <v>112</v>
      </c>
      <c r="B27" s="127">
        <v>1</v>
      </c>
      <c r="C27" s="127">
        <v>14</v>
      </c>
      <c r="D27" s="127">
        <v>0</v>
      </c>
      <c r="E27" s="127">
        <v>9</v>
      </c>
      <c r="F27" s="127">
        <v>0</v>
      </c>
      <c r="G27" s="127">
        <v>13</v>
      </c>
      <c r="H27" s="127">
        <v>0</v>
      </c>
      <c r="I27" s="127">
        <v>28</v>
      </c>
      <c r="J27" s="127">
        <v>0</v>
      </c>
      <c r="K27" s="127">
        <v>15</v>
      </c>
    </row>
    <row r="28" spans="1:20" x14ac:dyDescent="0.3">
      <c r="A28" s="126" t="s">
        <v>113</v>
      </c>
      <c r="B28" s="127">
        <v>2</v>
      </c>
      <c r="C28" s="127">
        <v>40</v>
      </c>
      <c r="D28" s="127">
        <v>6</v>
      </c>
      <c r="E28" s="127">
        <v>36</v>
      </c>
      <c r="F28" s="127">
        <v>4</v>
      </c>
      <c r="G28" s="127">
        <v>43</v>
      </c>
      <c r="H28" s="127">
        <v>3</v>
      </c>
      <c r="I28" s="127">
        <v>25</v>
      </c>
      <c r="J28" s="127">
        <v>2</v>
      </c>
      <c r="K28" s="127">
        <v>41</v>
      </c>
    </row>
    <row r="29" spans="1:20" x14ac:dyDescent="0.3">
      <c r="A29" s="126" t="s">
        <v>114</v>
      </c>
      <c r="B29" s="127">
        <v>2</v>
      </c>
      <c r="C29" s="127">
        <v>69</v>
      </c>
      <c r="D29" s="127">
        <v>3</v>
      </c>
      <c r="E29" s="127">
        <v>51</v>
      </c>
      <c r="F29" s="127">
        <v>10</v>
      </c>
      <c r="G29" s="127">
        <v>60</v>
      </c>
      <c r="H29" s="127">
        <v>5</v>
      </c>
      <c r="I29" s="127">
        <v>74</v>
      </c>
      <c r="J29" s="127">
        <v>5</v>
      </c>
      <c r="K29" s="127">
        <v>82</v>
      </c>
    </row>
    <row r="30" spans="1:20" x14ac:dyDescent="0.3">
      <c r="A30" s="126" t="s">
        <v>115</v>
      </c>
      <c r="B30" s="127">
        <v>0</v>
      </c>
      <c r="C30" s="127">
        <v>3</v>
      </c>
      <c r="D30" s="127">
        <v>0</v>
      </c>
      <c r="E30" s="127">
        <v>0</v>
      </c>
      <c r="F30" s="127">
        <v>0</v>
      </c>
      <c r="G30" s="127">
        <v>3</v>
      </c>
      <c r="H30" s="127">
        <v>0</v>
      </c>
      <c r="I30" s="127">
        <v>2</v>
      </c>
      <c r="J30" s="127">
        <v>0</v>
      </c>
      <c r="K30" s="127">
        <v>6</v>
      </c>
    </row>
    <row r="31" spans="1:20" x14ac:dyDescent="0.3">
      <c r="A31" s="126" t="s">
        <v>116</v>
      </c>
      <c r="B31" s="127">
        <v>0</v>
      </c>
      <c r="C31" s="127">
        <v>13</v>
      </c>
      <c r="D31" s="127">
        <v>2</v>
      </c>
      <c r="E31" s="127">
        <v>15</v>
      </c>
      <c r="F31" s="127">
        <v>0</v>
      </c>
      <c r="G31" s="127">
        <v>11</v>
      </c>
      <c r="H31" s="127">
        <v>0</v>
      </c>
      <c r="I31" s="127">
        <v>10</v>
      </c>
      <c r="J31" s="127">
        <v>0</v>
      </c>
      <c r="K31" s="127">
        <v>9</v>
      </c>
    </row>
    <row r="32" spans="1:20" x14ac:dyDescent="0.3">
      <c r="A32" s="126" t="s">
        <v>117</v>
      </c>
      <c r="B32" s="127">
        <v>8</v>
      </c>
      <c r="C32" s="127">
        <v>68</v>
      </c>
      <c r="D32" s="127">
        <v>7</v>
      </c>
      <c r="E32" s="127">
        <v>114</v>
      </c>
      <c r="F32" s="127">
        <v>1</v>
      </c>
      <c r="G32" s="127">
        <v>82</v>
      </c>
      <c r="H32" s="127">
        <v>8</v>
      </c>
      <c r="I32" s="127">
        <v>82</v>
      </c>
      <c r="J32" s="127">
        <v>4</v>
      </c>
      <c r="K32" s="127">
        <v>89</v>
      </c>
    </row>
    <row r="33" spans="1:11" x14ac:dyDescent="0.3">
      <c r="A33" s="126" t="s">
        <v>118</v>
      </c>
      <c r="B33" s="127">
        <v>3</v>
      </c>
      <c r="C33" s="127">
        <v>71</v>
      </c>
      <c r="D33" s="127">
        <v>2</v>
      </c>
      <c r="E33" s="127">
        <v>57</v>
      </c>
      <c r="F33" s="127">
        <v>4</v>
      </c>
      <c r="G33" s="127">
        <v>63</v>
      </c>
      <c r="H33" s="127">
        <v>5</v>
      </c>
      <c r="I33" s="127">
        <v>46</v>
      </c>
      <c r="J33" s="127">
        <v>6</v>
      </c>
      <c r="K33" s="127">
        <v>56</v>
      </c>
    </row>
    <row r="34" spans="1:11" x14ac:dyDescent="0.3">
      <c r="A34" s="126" t="s">
        <v>119</v>
      </c>
      <c r="B34" s="127">
        <v>2</v>
      </c>
      <c r="C34" s="127">
        <v>29</v>
      </c>
      <c r="D34" s="127">
        <v>2</v>
      </c>
      <c r="E34" s="127">
        <v>37</v>
      </c>
      <c r="F34" s="127">
        <v>3</v>
      </c>
      <c r="G34" s="127">
        <v>41</v>
      </c>
      <c r="H34" s="127">
        <v>3</v>
      </c>
      <c r="I34" s="127">
        <v>45</v>
      </c>
      <c r="J34" s="127">
        <v>4</v>
      </c>
      <c r="K34" s="127">
        <v>30</v>
      </c>
    </row>
    <row r="35" spans="1:11" x14ac:dyDescent="0.3">
      <c r="A35" s="126" t="s">
        <v>120</v>
      </c>
      <c r="B35" s="127">
        <v>38</v>
      </c>
      <c r="C35" s="127">
        <v>1100</v>
      </c>
      <c r="D35" s="127">
        <v>28</v>
      </c>
      <c r="E35" s="127">
        <v>1007</v>
      </c>
      <c r="F35" s="127">
        <v>30</v>
      </c>
      <c r="G35" s="127">
        <v>793</v>
      </c>
      <c r="H35" s="127">
        <v>24</v>
      </c>
      <c r="I35" s="127">
        <v>570</v>
      </c>
      <c r="J35" s="127">
        <v>34</v>
      </c>
      <c r="K35" s="127">
        <v>692</v>
      </c>
    </row>
    <row r="36" spans="1:11" x14ac:dyDescent="0.3">
      <c r="A36" s="126" t="s">
        <v>121</v>
      </c>
      <c r="B36" s="127">
        <v>7</v>
      </c>
      <c r="C36" s="127">
        <v>99</v>
      </c>
      <c r="D36" s="127">
        <v>9</v>
      </c>
      <c r="E36" s="127">
        <v>125</v>
      </c>
      <c r="F36" s="127">
        <v>3</v>
      </c>
      <c r="G36" s="127">
        <v>107</v>
      </c>
      <c r="H36" s="127">
        <v>3</v>
      </c>
      <c r="I36" s="127">
        <v>106</v>
      </c>
      <c r="J36" s="127">
        <v>6</v>
      </c>
      <c r="K36" s="127">
        <v>118</v>
      </c>
    </row>
    <row r="37" spans="1:11" x14ac:dyDescent="0.3">
      <c r="A37" s="126" t="s">
        <v>122</v>
      </c>
      <c r="B37" s="127">
        <v>0</v>
      </c>
      <c r="C37" s="127">
        <v>6</v>
      </c>
      <c r="D37" s="127">
        <v>1</v>
      </c>
      <c r="E37" s="127">
        <v>21</v>
      </c>
      <c r="F37" s="127">
        <v>0</v>
      </c>
      <c r="G37" s="127">
        <v>13</v>
      </c>
      <c r="H37" s="127">
        <v>0</v>
      </c>
      <c r="I37" s="127">
        <v>10</v>
      </c>
      <c r="J37" s="127">
        <v>0</v>
      </c>
      <c r="K37" s="127">
        <v>12</v>
      </c>
    </row>
    <row r="38" spans="1:11" x14ac:dyDescent="0.3">
      <c r="A38" s="126" t="s">
        <v>123</v>
      </c>
      <c r="B38" s="127">
        <v>47</v>
      </c>
      <c r="C38" s="127">
        <v>820</v>
      </c>
      <c r="D38" s="127">
        <v>43</v>
      </c>
      <c r="E38" s="127">
        <v>735</v>
      </c>
      <c r="F38" s="127">
        <v>38</v>
      </c>
      <c r="G38" s="127">
        <v>721</v>
      </c>
      <c r="H38" s="127">
        <v>51</v>
      </c>
      <c r="I38" s="127">
        <v>660</v>
      </c>
      <c r="J38" s="127">
        <v>44</v>
      </c>
      <c r="K38" s="127">
        <v>738</v>
      </c>
    </row>
    <row r="39" spans="1:11" x14ac:dyDescent="0.3">
      <c r="A39" s="126" t="s">
        <v>124</v>
      </c>
      <c r="B39" s="127">
        <v>22</v>
      </c>
      <c r="C39" s="127">
        <v>428</v>
      </c>
      <c r="D39" s="127">
        <v>10</v>
      </c>
      <c r="E39" s="127">
        <v>481</v>
      </c>
      <c r="F39" s="127">
        <v>25</v>
      </c>
      <c r="G39" s="127">
        <v>425</v>
      </c>
      <c r="H39" s="127">
        <v>28</v>
      </c>
      <c r="I39" s="127">
        <v>444</v>
      </c>
      <c r="J39" s="127">
        <v>39</v>
      </c>
      <c r="K39" s="127">
        <v>558</v>
      </c>
    </row>
    <row r="40" spans="1:11" x14ac:dyDescent="0.3">
      <c r="A40" s="126" t="s">
        <v>125</v>
      </c>
      <c r="B40" s="127">
        <v>0</v>
      </c>
      <c r="C40" s="127">
        <v>21</v>
      </c>
      <c r="D40" s="127">
        <v>2</v>
      </c>
      <c r="E40" s="127">
        <v>24</v>
      </c>
      <c r="F40" s="127">
        <v>3</v>
      </c>
      <c r="G40" s="127">
        <v>14</v>
      </c>
      <c r="H40" s="127">
        <v>3</v>
      </c>
      <c r="I40" s="127">
        <v>21</v>
      </c>
      <c r="J40" s="127">
        <v>0</v>
      </c>
      <c r="K40" s="127">
        <v>20</v>
      </c>
    </row>
    <row r="41" spans="1:11" x14ac:dyDescent="0.3">
      <c r="A41" s="126" t="s">
        <v>126</v>
      </c>
      <c r="B41" s="127">
        <v>45</v>
      </c>
      <c r="C41" s="127">
        <v>714</v>
      </c>
      <c r="D41" s="127">
        <v>42</v>
      </c>
      <c r="E41" s="127">
        <v>787</v>
      </c>
      <c r="F41" s="127">
        <v>40</v>
      </c>
      <c r="G41" s="127">
        <v>639</v>
      </c>
      <c r="H41" s="127">
        <v>42</v>
      </c>
      <c r="I41" s="127">
        <v>588</v>
      </c>
      <c r="J41" s="127">
        <v>59</v>
      </c>
      <c r="K41" s="127">
        <v>733</v>
      </c>
    </row>
    <row r="42" spans="1:11" x14ac:dyDescent="0.3">
      <c r="A42" s="126" t="s">
        <v>127</v>
      </c>
      <c r="B42" s="127">
        <v>65</v>
      </c>
      <c r="C42" s="127">
        <v>1576</v>
      </c>
      <c r="D42" s="127">
        <v>44</v>
      </c>
      <c r="E42" s="127">
        <v>1547</v>
      </c>
      <c r="F42" s="127">
        <v>47</v>
      </c>
      <c r="G42" s="127">
        <v>1461</v>
      </c>
      <c r="H42" s="127">
        <v>43</v>
      </c>
      <c r="I42" s="127">
        <v>1069</v>
      </c>
      <c r="J42" s="127">
        <v>46</v>
      </c>
      <c r="K42" s="127">
        <v>1339</v>
      </c>
    </row>
    <row r="43" spans="1:11" x14ac:dyDescent="0.3">
      <c r="A43" s="126" t="s">
        <v>128</v>
      </c>
      <c r="B43" s="127">
        <v>5</v>
      </c>
      <c r="C43" s="127">
        <v>519</v>
      </c>
      <c r="D43" s="127">
        <v>4</v>
      </c>
      <c r="E43" s="127">
        <v>478</v>
      </c>
      <c r="F43" s="127">
        <v>4</v>
      </c>
      <c r="G43" s="127">
        <v>518</v>
      </c>
      <c r="H43" s="127">
        <v>8</v>
      </c>
      <c r="I43" s="127">
        <v>364</v>
      </c>
      <c r="J43" s="127">
        <v>13</v>
      </c>
      <c r="K43" s="127">
        <v>412</v>
      </c>
    </row>
    <row r="44" spans="1:11" x14ac:dyDescent="0.3">
      <c r="A44" s="126" t="s">
        <v>129</v>
      </c>
      <c r="B44" s="127">
        <v>10</v>
      </c>
      <c r="C44" s="127">
        <v>188</v>
      </c>
      <c r="D44" s="127">
        <v>7</v>
      </c>
      <c r="E44" s="127">
        <v>183</v>
      </c>
      <c r="F44" s="127">
        <v>15</v>
      </c>
      <c r="G44" s="127">
        <v>203</v>
      </c>
      <c r="H44" s="127">
        <v>12</v>
      </c>
      <c r="I44" s="127">
        <v>180</v>
      </c>
      <c r="J44" s="127">
        <v>11</v>
      </c>
      <c r="K44" s="127">
        <v>215</v>
      </c>
    </row>
    <row r="45" spans="1:11" x14ac:dyDescent="0.3">
      <c r="A45" s="126" t="s">
        <v>130</v>
      </c>
      <c r="B45" s="127">
        <v>3</v>
      </c>
      <c r="C45" s="127">
        <v>101</v>
      </c>
      <c r="D45" s="127">
        <v>10</v>
      </c>
      <c r="E45" s="127">
        <v>98</v>
      </c>
      <c r="F45" s="127">
        <v>3</v>
      </c>
      <c r="G45" s="127">
        <v>85</v>
      </c>
      <c r="H45" s="127">
        <v>3</v>
      </c>
      <c r="I45" s="127">
        <v>66</v>
      </c>
      <c r="J45" s="127">
        <v>6</v>
      </c>
      <c r="K45" s="127">
        <v>106</v>
      </c>
    </row>
    <row r="46" spans="1:11" x14ac:dyDescent="0.3">
      <c r="A46" s="126" t="s">
        <v>131</v>
      </c>
      <c r="B46" s="127">
        <v>1</v>
      </c>
      <c r="C46" s="127">
        <v>232</v>
      </c>
      <c r="D46" s="127">
        <v>7</v>
      </c>
      <c r="E46" s="127">
        <v>199</v>
      </c>
      <c r="F46" s="127">
        <v>6</v>
      </c>
      <c r="G46" s="127">
        <v>183</v>
      </c>
      <c r="H46" s="127">
        <v>7</v>
      </c>
      <c r="I46" s="127">
        <v>128</v>
      </c>
      <c r="J46" s="127">
        <v>5</v>
      </c>
      <c r="K46" s="127">
        <v>148</v>
      </c>
    </row>
    <row r="47" spans="1:11" x14ac:dyDescent="0.3">
      <c r="A47" s="126" t="s">
        <v>132</v>
      </c>
      <c r="B47" s="127">
        <v>2</v>
      </c>
      <c r="C47" s="127">
        <v>119</v>
      </c>
      <c r="D47" s="127">
        <v>3</v>
      </c>
      <c r="E47" s="127">
        <v>100</v>
      </c>
      <c r="F47" s="127">
        <v>5</v>
      </c>
      <c r="G47" s="127">
        <v>109</v>
      </c>
      <c r="H47" s="127">
        <v>5</v>
      </c>
      <c r="I47" s="127">
        <v>109</v>
      </c>
      <c r="J47" s="127">
        <v>11</v>
      </c>
      <c r="K47" s="127">
        <v>115</v>
      </c>
    </row>
    <row r="48" spans="1:11" x14ac:dyDescent="0.3">
      <c r="A48" s="126" t="s">
        <v>133</v>
      </c>
      <c r="B48" s="127">
        <v>17</v>
      </c>
      <c r="C48" s="127">
        <v>430</v>
      </c>
      <c r="D48" s="127">
        <v>11</v>
      </c>
      <c r="E48" s="127">
        <v>490</v>
      </c>
      <c r="F48" s="127">
        <v>8</v>
      </c>
      <c r="G48" s="127">
        <v>420</v>
      </c>
      <c r="H48" s="127">
        <v>10</v>
      </c>
      <c r="I48" s="127">
        <v>252</v>
      </c>
      <c r="J48" s="127">
        <v>22</v>
      </c>
      <c r="K48" s="127">
        <v>241</v>
      </c>
    </row>
    <row r="49" spans="1:11" x14ac:dyDescent="0.3">
      <c r="A49" s="126" t="s">
        <v>134</v>
      </c>
      <c r="B49" s="127">
        <v>1</v>
      </c>
      <c r="C49" s="127">
        <v>131</v>
      </c>
      <c r="D49" s="127">
        <v>2</v>
      </c>
      <c r="E49" s="127">
        <v>125</v>
      </c>
      <c r="F49" s="127">
        <v>4</v>
      </c>
      <c r="G49" s="127">
        <v>106</v>
      </c>
      <c r="H49" s="127">
        <v>1</v>
      </c>
      <c r="I49" s="127">
        <v>79</v>
      </c>
      <c r="J49" s="127">
        <v>6</v>
      </c>
      <c r="K49" s="127">
        <v>106</v>
      </c>
    </row>
    <row r="50" spans="1:11" x14ac:dyDescent="0.3">
      <c r="A50" s="126" t="s">
        <v>135</v>
      </c>
      <c r="B50" s="127">
        <v>4</v>
      </c>
      <c r="C50" s="127">
        <v>76</v>
      </c>
      <c r="D50" s="127">
        <v>6</v>
      </c>
      <c r="E50" s="127">
        <v>49</v>
      </c>
      <c r="F50" s="127">
        <v>7</v>
      </c>
      <c r="G50" s="127">
        <v>67</v>
      </c>
      <c r="H50" s="127">
        <v>3</v>
      </c>
      <c r="I50" s="127">
        <v>86</v>
      </c>
      <c r="J50" s="127">
        <v>4</v>
      </c>
      <c r="K50" s="127">
        <v>81</v>
      </c>
    </row>
    <row r="51" spans="1:11" x14ac:dyDescent="0.3">
      <c r="A51" s="126" t="s">
        <v>148</v>
      </c>
      <c r="B51" s="127">
        <v>1</v>
      </c>
      <c r="C51" s="127">
        <v>11</v>
      </c>
      <c r="D51" s="127">
        <v>1</v>
      </c>
      <c r="E51" s="127">
        <v>9</v>
      </c>
      <c r="F51" s="127">
        <v>1</v>
      </c>
      <c r="G51" s="127">
        <v>11</v>
      </c>
      <c r="H51" s="127">
        <v>0</v>
      </c>
      <c r="I51" s="127">
        <v>17</v>
      </c>
      <c r="J51" s="127">
        <v>0</v>
      </c>
      <c r="K51" s="127">
        <v>3</v>
      </c>
    </row>
    <row r="52" spans="1:11" x14ac:dyDescent="0.3">
      <c r="A52" s="126" t="s">
        <v>136</v>
      </c>
      <c r="B52" s="127">
        <v>2</v>
      </c>
      <c r="C52" s="127">
        <v>13</v>
      </c>
      <c r="D52" s="127">
        <v>1</v>
      </c>
      <c r="E52" s="127">
        <v>15</v>
      </c>
      <c r="F52" s="127">
        <v>1</v>
      </c>
      <c r="G52" s="127">
        <v>21</v>
      </c>
      <c r="H52" s="127">
        <v>0</v>
      </c>
      <c r="I52" s="127">
        <v>15</v>
      </c>
      <c r="J52" s="127">
        <v>1</v>
      </c>
      <c r="K52" s="127">
        <v>11</v>
      </c>
    </row>
    <row r="53" spans="1:11" x14ac:dyDescent="0.3">
      <c r="A53" s="126" t="s">
        <v>137</v>
      </c>
      <c r="B53" s="127">
        <v>6</v>
      </c>
      <c r="C53" s="127">
        <v>132</v>
      </c>
      <c r="D53" s="127">
        <v>10</v>
      </c>
      <c r="E53" s="127">
        <v>133</v>
      </c>
      <c r="F53" s="127">
        <v>5</v>
      </c>
      <c r="G53" s="127">
        <v>131</v>
      </c>
      <c r="H53" s="127">
        <v>6</v>
      </c>
      <c r="I53" s="127">
        <v>96</v>
      </c>
      <c r="J53" s="127">
        <v>5</v>
      </c>
      <c r="K53" s="127">
        <v>122</v>
      </c>
    </row>
    <row r="54" spans="1:11" x14ac:dyDescent="0.3">
      <c r="A54" s="126" t="s">
        <v>138</v>
      </c>
      <c r="B54" s="127">
        <v>5</v>
      </c>
      <c r="C54" s="127">
        <v>171</v>
      </c>
      <c r="D54" s="127">
        <v>6</v>
      </c>
      <c r="E54" s="127">
        <v>159</v>
      </c>
      <c r="F54" s="127">
        <v>2</v>
      </c>
      <c r="G54" s="127">
        <v>131</v>
      </c>
      <c r="H54" s="127">
        <v>8</v>
      </c>
      <c r="I54" s="127">
        <v>119</v>
      </c>
      <c r="J54" s="127">
        <v>10</v>
      </c>
      <c r="K54" s="127">
        <v>124</v>
      </c>
    </row>
    <row r="55" spans="1:11" x14ac:dyDescent="0.3">
      <c r="A55" s="126" t="s">
        <v>139</v>
      </c>
      <c r="B55" s="127">
        <v>8</v>
      </c>
      <c r="C55" s="127">
        <v>142</v>
      </c>
      <c r="D55" s="127">
        <v>10</v>
      </c>
      <c r="E55" s="127">
        <v>124</v>
      </c>
      <c r="F55" s="127">
        <v>2</v>
      </c>
      <c r="G55" s="127">
        <v>134</v>
      </c>
      <c r="H55" s="127">
        <v>11</v>
      </c>
      <c r="I55" s="127">
        <v>180</v>
      </c>
      <c r="J55" s="127">
        <v>15</v>
      </c>
      <c r="K55" s="127">
        <v>188</v>
      </c>
    </row>
    <row r="56" spans="1:11" x14ac:dyDescent="0.3">
      <c r="A56" s="126" t="s">
        <v>140</v>
      </c>
      <c r="B56" s="127">
        <v>1</v>
      </c>
      <c r="C56" s="127">
        <v>28</v>
      </c>
      <c r="D56" s="127">
        <v>1</v>
      </c>
      <c r="E56" s="127">
        <v>25</v>
      </c>
      <c r="F56" s="127">
        <v>1</v>
      </c>
      <c r="G56" s="127">
        <v>20</v>
      </c>
      <c r="H56" s="127">
        <v>3</v>
      </c>
      <c r="I56" s="127">
        <v>19</v>
      </c>
      <c r="J56" s="127">
        <v>1</v>
      </c>
      <c r="K56" s="127">
        <v>29</v>
      </c>
    </row>
    <row r="57" spans="1:11" x14ac:dyDescent="0.3">
      <c r="A57" s="126" t="s">
        <v>141</v>
      </c>
      <c r="B57" s="127">
        <v>2</v>
      </c>
      <c r="C57" s="127">
        <v>17</v>
      </c>
      <c r="D57" s="127">
        <v>1</v>
      </c>
      <c r="E57" s="127">
        <v>26</v>
      </c>
      <c r="F57" s="127">
        <v>1</v>
      </c>
      <c r="G57" s="127">
        <v>21</v>
      </c>
      <c r="H57" s="127">
        <v>0</v>
      </c>
      <c r="I57" s="127">
        <v>27</v>
      </c>
      <c r="J57" s="127">
        <v>0</v>
      </c>
      <c r="K57" s="127">
        <v>19</v>
      </c>
    </row>
    <row r="58" spans="1:11" x14ac:dyDescent="0.3">
      <c r="A58" s="126" t="s">
        <v>142</v>
      </c>
      <c r="B58" s="127">
        <v>2</v>
      </c>
      <c r="C58" s="127">
        <v>24</v>
      </c>
      <c r="D58" s="127">
        <v>1</v>
      </c>
      <c r="E58" s="127">
        <v>19</v>
      </c>
      <c r="F58" s="127">
        <v>2</v>
      </c>
      <c r="G58" s="127">
        <v>12</v>
      </c>
      <c r="H58" s="127">
        <v>0</v>
      </c>
      <c r="I58" s="127">
        <v>18</v>
      </c>
      <c r="J58" s="127">
        <v>2</v>
      </c>
      <c r="K58" s="127">
        <v>12</v>
      </c>
    </row>
    <row r="59" spans="1:11" x14ac:dyDescent="0.3">
      <c r="A59" s="126" t="s">
        <v>143</v>
      </c>
      <c r="B59" s="127">
        <v>4</v>
      </c>
      <c r="C59" s="127">
        <v>82</v>
      </c>
      <c r="D59" s="127">
        <v>6</v>
      </c>
      <c r="E59" s="127">
        <v>86</v>
      </c>
      <c r="F59" s="127">
        <v>6</v>
      </c>
      <c r="G59" s="127">
        <v>85</v>
      </c>
      <c r="H59" s="127">
        <v>7</v>
      </c>
      <c r="I59" s="127">
        <v>73</v>
      </c>
      <c r="J59" s="127">
        <v>13</v>
      </c>
      <c r="K59" s="127">
        <v>110</v>
      </c>
    </row>
    <row r="60" spans="1:11" x14ac:dyDescent="0.3">
      <c r="A60" s="126" t="s">
        <v>144</v>
      </c>
      <c r="B60" s="127">
        <v>2</v>
      </c>
      <c r="C60" s="127">
        <v>53</v>
      </c>
      <c r="D60" s="127">
        <v>0</v>
      </c>
      <c r="E60" s="127">
        <v>50</v>
      </c>
      <c r="F60" s="127">
        <v>4</v>
      </c>
      <c r="G60" s="127">
        <v>49</v>
      </c>
      <c r="H60" s="127">
        <v>2</v>
      </c>
      <c r="I60" s="127">
        <v>39</v>
      </c>
      <c r="J60" s="127">
        <v>1</v>
      </c>
      <c r="K60" s="127">
        <v>43</v>
      </c>
    </row>
    <row r="61" spans="1:11" x14ac:dyDescent="0.3">
      <c r="A61" s="126" t="s">
        <v>145</v>
      </c>
      <c r="B61" s="127">
        <v>10</v>
      </c>
      <c r="C61" s="127">
        <v>239</v>
      </c>
      <c r="D61" s="127">
        <v>8</v>
      </c>
      <c r="E61" s="127">
        <v>210</v>
      </c>
      <c r="F61" s="127">
        <v>8</v>
      </c>
      <c r="G61" s="127">
        <v>206</v>
      </c>
      <c r="H61" s="127">
        <v>9</v>
      </c>
      <c r="I61" s="127">
        <v>225</v>
      </c>
      <c r="J61" s="127">
        <v>10</v>
      </c>
      <c r="K61" s="127">
        <v>240</v>
      </c>
    </row>
    <row r="62" spans="1:11" x14ac:dyDescent="0.3">
      <c r="A62" s="126" t="s">
        <v>146</v>
      </c>
      <c r="B62" s="127">
        <v>5</v>
      </c>
      <c r="C62" s="127">
        <v>41</v>
      </c>
      <c r="D62" s="127">
        <v>2</v>
      </c>
      <c r="E62" s="127">
        <v>52</v>
      </c>
      <c r="F62" s="127">
        <v>0</v>
      </c>
      <c r="G62" s="127">
        <v>63</v>
      </c>
      <c r="H62" s="127">
        <v>3</v>
      </c>
      <c r="I62" s="127">
        <v>50</v>
      </c>
      <c r="J62" s="127">
        <v>2</v>
      </c>
      <c r="K62" s="127">
        <v>56</v>
      </c>
    </row>
    <row r="63" spans="1:11" x14ac:dyDescent="0.3">
      <c r="A63" s="126" t="s">
        <v>147</v>
      </c>
      <c r="B63" s="127">
        <v>0</v>
      </c>
      <c r="C63" s="127">
        <v>25</v>
      </c>
      <c r="D63" s="127">
        <v>4</v>
      </c>
      <c r="E63" s="127">
        <v>21</v>
      </c>
      <c r="F63" s="127">
        <v>1</v>
      </c>
      <c r="G63" s="127">
        <v>28</v>
      </c>
      <c r="H63" s="127">
        <v>2</v>
      </c>
      <c r="I63" s="127">
        <v>30</v>
      </c>
      <c r="J63" s="127">
        <v>6</v>
      </c>
      <c r="K63" s="127">
        <v>42</v>
      </c>
    </row>
    <row r="64" spans="1:11" x14ac:dyDescent="0.3">
      <c r="A64" s="128" t="s">
        <v>219</v>
      </c>
      <c r="B64" s="127">
        <v>566</v>
      </c>
      <c r="C64" s="127">
        <v>13907</v>
      </c>
      <c r="D64" s="127">
        <v>514</v>
      </c>
      <c r="E64" s="127">
        <v>13882</v>
      </c>
      <c r="F64" s="127">
        <v>480</v>
      </c>
      <c r="G64" s="127">
        <v>12707</v>
      </c>
      <c r="H64" s="127">
        <v>571</v>
      </c>
      <c r="I64" s="127">
        <v>10286</v>
      </c>
      <c r="J64" s="127">
        <v>631</v>
      </c>
      <c r="K64" s="127">
        <v>11218</v>
      </c>
    </row>
    <row r="65" spans="1:11" ht="5.65" customHeight="1" x14ac:dyDescent="0.3">
      <c r="A65" s="17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x14ac:dyDescent="0.3">
      <c r="A66" s="7" t="s">
        <v>224</v>
      </c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2AC72-5211-4E7B-B697-6CEBADA361FE}">
  <sheetPr>
    <pageSetUpPr fitToPage="1"/>
  </sheetPr>
  <dimension ref="A1:N20"/>
  <sheetViews>
    <sheetView workbookViewId="0">
      <selection activeCell="A2" sqref="A2"/>
    </sheetView>
  </sheetViews>
  <sheetFormatPr defaultRowHeight="14.5" x14ac:dyDescent="0.35"/>
  <cols>
    <col min="1" max="1" width="30" bestFit="1" customWidth="1"/>
    <col min="2" max="2" width="6.54296875" bestFit="1" customWidth="1"/>
    <col min="3" max="12" width="8" bestFit="1" customWidth="1"/>
    <col min="13" max="13" width="6.453125" bestFit="1" customWidth="1"/>
    <col min="14" max="15" width="7.453125" bestFit="1" customWidth="1"/>
  </cols>
  <sheetData>
    <row r="1" spans="1:14" ht="17.5" x14ac:dyDescent="0.35">
      <c r="A1" s="2" t="str">
        <f>Parameters!$A$106</f>
        <v>TABLE 7K MOTORCYCLE DRIVERS AT FAULT IN FATAL CRASHES BY AGE BY PRIMARY CRASH FACTOR - 2021</v>
      </c>
    </row>
    <row r="3" spans="1:14" ht="15.5" x14ac:dyDescent="0.35">
      <c r="A3" s="119" t="s">
        <v>4</v>
      </c>
      <c r="B3" s="106" t="s">
        <v>4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</row>
    <row r="4" spans="1:14" ht="45.5" x14ac:dyDescent="0.35">
      <c r="A4" s="107" t="s">
        <v>227</v>
      </c>
      <c r="B4" s="133" t="s">
        <v>186</v>
      </c>
      <c r="C4" s="133" t="s">
        <v>175</v>
      </c>
      <c r="D4" s="133" t="s">
        <v>176</v>
      </c>
      <c r="E4" s="133" t="s">
        <v>177</v>
      </c>
      <c r="F4" s="133" t="s">
        <v>178</v>
      </c>
      <c r="G4" s="133" t="s">
        <v>179</v>
      </c>
      <c r="H4" s="133" t="s">
        <v>180</v>
      </c>
      <c r="I4" s="133" t="s">
        <v>181</v>
      </c>
      <c r="J4" s="133" t="s">
        <v>182</v>
      </c>
      <c r="K4" s="133" t="s">
        <v>183</v>
      </c>
      <c r="L4" s="133" t="s">
        <v>184</v>
      </c>
      <c r="M4" s="134" t="s">
        <v>185</v>
      </c>
      <c r="N4" s="69" t="s">
        <v>219</v>
      </c>
    </row>
    <row r="5" spans="1:14" ht="30.5" x14ac:dyDescent="0.35">
      <c r="A5" s="130" t="s">
        <v>8</v>
      </c>
      <c r="B5" s="122">
        <v>1</v>
      </c>
      <c r="C5" s="122">
        <v>0</v>
      </c>
      <c r="D5" s="122">
        <v>5</v>
      </c>
      <c r="E5" s="122">
        <v>18</v>
      </c>
      <c r="F5" s="122">
        <v>14</v>
      </c>
      <c r="G5" s="122">
        <v>15</v>
      </c>
      <c r="H5" s="122">
        <v>8</v>
      </c>
      <c r="I5" s="122">
        <v>12</v>
      </c>
      <c r="J5" s="122">
        <v>15</v>
      </c>
      <c r="K5" s="122">
        <v>7</v>
      </c>
      <c r="L5" s="122">
        <v>5</v>
      </c>
      <c r="M5" s="122">
        <v>6</v>
      </c>
      <c r="N5" s="122">
        <v>106</v>
      </c>
    </row>
    <row r="6" spans="1:14" ht="15.5" x14ac:dyDescent="0.35">
      <c r="A6" s="121" t="s">
        <v>24</v>
      </c>
      <c r="B6" s="122">
        <v>0</v>
      </c>
      <c r="C6" s="122">
        <v>5</v>
      </c>
      <c r="D6" s="122">
        <v>24</v>
      </c>
      <c r="E6" s="122">
        <v>21</v>
      </c>
      <c r="F6" s="122">
        <v>24</v>
      </c>
      <c r="G6" s="122">
        <v>16</v>
      </c>
      <c r="H6" s="122">
        <v>13</v>
      </c>
      <c r="I6" s="122">
        <v>16</v>
      </c>
      <c r="J6" s="122">
        <v>15</v>
      </c>
      <c r="K6" s="122">
        <v>10</v>
      </c>
      <c r="L6" s="122">
        <v>9</v>
      </c>
      <c r="M6" s="122">
        <v>5</v>
      </c>
      <c r="N6" s="122">
        <v>158</v>
      </c>
    </row>
    <row r="7" spans="1:14" ht="15.5" x14ac:dyDescent="0.35">
      <c r="A7" s="121" t="s">
        <v>26</v>
      </c>
      <c r="B7" s="122">
        <v>0</v>
      </c>
      <c r="C7" s="122">
        <v>0</v>
      </c>
      <c r="D7" s="122">
        <v>2</v>
      </c>
      <c r="E7" s="122">
        <v>3</v>
      </c>
      <c r="F7" s="122">
        <v>2</v>
      </c>
      <c r="G7" s="122">
        <v>1</v>
      </c>
      <c r="H7" s="122">
        <v>1</v>
      </c>
      <c r="I7" s="122">
        <v>2</v>
      </c>
      <c r="J7" s="122">
        <v>5</v>
      </c>
      <c r="K7" s="122">
        <v>0</v>
      </c>
      <c r="L7" s="122">
        <v>0</v>
      </c>
      <c r="M7" s="122">
        <v>3</v>
      </c>
      <c r="N7" s="122">
        <v>19</v>
      </c>
    </row>
    <row r="8" spans="1:14" ht="15.5" x14ac:dyDescent="0.35">
      <c r="A8" s="121" t="s">
        <v>12</v>
      </c>
      <c r="B8" s="122">
        <v>0</v>
      </c>
      <c r="C8" s="122">
        <v>1</v>
      </c>
      <c r="D8" s="122">
        <v>0</v>
      </c>
      <c r="E8" s="122">
        <v>1</v>
      </c>
      <c r="F8" s="122">
        <v>0</v>
      </c>
      <c r="G8" s="122">
        <v>2</v>
      </c>
      <c r="H8" s="122">
        <v>0</v>
      </c>
      <c r="I8" s="122">
        <v>1</v>
      </c>
      <c r="J8" s="122">
        <v>0</v>
      </c>
      <c r="K8" s="122">
        <v>0</v>
      </c>
      <c r="L8" s="122">
        <v>0</v>
      </c>
      <c r="M8" s="122">
        <v>0</v>
      </c>
      <c r="N8" s="122">
        <v>5</v>
      </c>
    </row>
    <row r="9" spans="1:14" ht="15.5" x14ac:dyDescent="0.35">
      <c r="A9" s="121" t="s">
        <v>23</v>
      </c>
      <c r="B9" s="122">
        <v>0</v>
      </c>
      <c r="C9" s="122">
        <v>0</v>
      </c>
      <c r="D9" s="122">
        <v>0</v>
      </c>
      <c r="E9" s="122">
        <v>0</v>
      </c>
      <c r="F9" s="122">
        <v>0</v>
      </c>
      <c r="G9" s="122">
        <v>0</v>
      </c>
      <c r="H9" s="122">
        <v>1</v>
      </c>
      <c r="I9" s="122">
        <v>0</v>
      </c>
      <c r="J9" s="122">
        <v>2</v>
      </c>
      <c r="K9" s="122">
        <v>1</v>
      </c>
      <c r="L9" s="122">
        <v>1</v>
      </c>
      <c r="M9" s="122">
        <v>0</v>
      </c>
      <c r="N9" s="122">
        <v>5</v>
      </c>
    </row>
    <row r="10" spans="1:14" ht="15.5" x14ac:dyDescent="0.35">
      <c r="A10" s="121" t="s">
        <v>13</v>
      </c>
      <c r="B10" s="122">
        <v>2</v>
      </c>
      <c r="C10" s="122">
        <v>3</v>
      </c>
      <c r="D10" s="122">
        <v>13</v>
      </c>
      <c r="E10" s="122">
        <v>8</v>
      </c>
      <c r="F10" s="122">
        <v>6</v>
      </c>
      <c r="G10" s="122">
        <v>10</v>
      </c>
      <c r="H10" s="122">
        <v>12</v>
      </c>
      <c r="I10" s="122">
        <v>5</v>
      </c>
      <c r="J10" s="122">
        <v>11</v>
      </c>
      <c r="K10" s="122">
        <v>5</v>
      </c>
      <c r="L10" s="122">
        <v>9</v>
      </c>
      <c r="M10" s="122">
        <v>10</v>
      </c>
      <c r="N10" s="122">
        <v>94</v>
      </c>
    </row>
    <row r="11" spans="1:14" ht="15.5" x14ac:dyDescent="0.35">
      <c r="A11" s="121" t="s">
        <v>6</v>
      </c>
      <c r="B11" s="122">
        <v>0</v>
      </c>
      <c r="C11" s="122">
        <v>1</v>
      </c>
      <c r="D11" s="122">
        <v>4</v>
      </c>
      <c r="E11" s="122">
        <v>0</v>
      </c>
      <c r="F11" s="122">
        <v>1</v>
      </c>
      <c r="G11" s="122">
        <v>2</v>
      </c>
      <c r="H11" s="122">
        <v>1</v>
      </c>
      <c r="I11" s="122">
        <v>2</v>
      </c>
      <c r="J11" s="122">
        <v>1</v>
      </c>
      <c r="K11" s="122">
        <v>1</v>
      </c>
      <c r="L11" s="122">
        <v>1</v>
      </c>
      <c r="M11" s="122">
        <v>2</v>
      </c>
      <c r="N11" s="122">
        <v>16</v>
      </c>
    </row>
    <row r="12" spans="1:14" ht="15.5" x14ac:dyDescent="0.35">
      <c r="A12" s="121" t="s">
        <v>19</v>
      </c>
      <c r="B12" s="122">
        <v>0</v>
      </c>
      <c r="C12" s="122">
        <v>0</v>
      </c>
      <c r="D12" s="122">
        <v>0</v>
      </c>
      <c r="E12" s="122">
        <v>0</v>
      </c>
      <c r="F12" s="122">
        <v>0</v>
      </c>
      <c r="G12" s="122">
        <v>1</v>
      </c>
      <c r="H12" s="122">
        <v>0</v>
      </c>
      <c r="I12" s="122">
        <v>0</v>
      </c>
      <c r="J12" s="122">
        <v>0</v>
      </c>
      <c r="K12" s="122">
        <v>0</v>
      </c>
      <c r="L12" s="122">
        <v>0</v>
      </c>
      <c r="M12" s="122">
        <v>0</v>
      </c>
      <c r="N12" s="122">
        <v>1</v>
      </c>
    </row>
    <row r="13" spans="1:14" ht="15.5" x14ac:dyDescent="0.35">
      <c r="A13" s="121" t="s">
        <v>21</v>
      </c>
      <c r="B13" s="122">
        <v>0</v>
      </c>
      <c r="C13" s="122">
        <v>0</v>
      </c>
      <c r="D13" s="122">
        <v>3</v>
      </c>
      <c r="E13" s="122">
        <v>8</v>
      </c>
      <c r="F13" s="122">
        <v>7</v>
      </c>
      <c r="G13" s="122">
        <v>1</v>
      </c>
      <c r="H13" s="122">
        <v>3</v>
      </c>
      <c r="I13" s="122">
        <v>2</v>
      </c>
      <c r="J13" s="122">
        <v>1</v>
      </c>
      <c r="K13" s="122">
        <v>1</v>
      </c>
      <c r="L13" s="122">
        <v>1</v>
      </c>
      <c r="M13" s="122">
        <v>2</v>
      </c>
      <c r="N13" s="122">
        <v>29</v>
      </c>
    </row>
    <row r="14" spans="1:14" ht="15.5" x14ac:dyDescent="0.35">
      <c r="A14" s="121" t="s">
        <v>15</v>
      </c>
      <c r="B14" s="122">
        <v>0</v>
      </c>
      <c r="C14" s="122">
        <v>0</v>
      </c>
      <c r="D14" s="122">
        <v>0</v>
      </c>
      <c r="E14" s="122">
        <v>0</v>
      </c>
      <c r="F14" s="122">
        <v>0</v>
      </c>
      <c r="G14" s="122">
        <v>0</v>
      </c>
      <c r="H14" s="122">
        <v>0</v>
      </c>
      <c r="I14" s="122">
        <v>0</v>
      </c>
      <c r="J14" s="122">
        <v>0</v>
      </c>
      <c r="K14" s="122">
        <v>1</v>
      </c>
      <c r="L14" s="122">
        <v>0</v>
      </c>
      <c r="M14" s="122">
        <v>0</v>
      </c>
      <c r="N14" s="122">
        <v>1</v>
      </c>
    </row>
    <row r="15" spans="1:14" ht="15.5" x14ac:dyDescent="0.35">
      <c r="A15" s="121" t="s">
        <v>16</v>
      </c>
      <c r="B15" s="122">
        <v>0</v>
      </c>
      <c r="C15" s="122">
        <v>0</v>
      </c>
      <c r="D15" s="122">
        <v>1</v>
      </c>
      <c r="E15" s="122">
        <v>1</v>
      </c>
      <c r="F15" s="122">
        <v>2</v>
      </c>
      <c r="G15" s="122">
        <v>0</v>
      </c>
      <c r="H15" s="122">
        <v>0</v>
      </c>
      <c r="I15" s="122">
        <v>1</v>
      </c>
      <c r="J15" s="122">
        <v>0</v>
      </c>
      <c r="K15" s="122">
        <v>0</v>
      </c>
      <c r="L15" s="122">
        <v>0</v>
      </c>
      <c r="M15" s="122">
        <v>0</v>
      </c>
      <c r="N15" s="122">
        <v>5</v>
      </c>
    </row>
    <row r="16" spans="1:14" ht="15.5" x14ac:dyDescent="0.35">
      <c r="A16" s="121" t="s">
        <v>17</v>
      </c>
      <c r="B16" s="122">
        <v>0</v>
      </c>
      <c r="C16" s="122">
        <v>0</v>
      </c>
      <c r="D16" s="122">
        <v>1</v>
      </c>
      <c r="E16" s="122">
        <v>0</v>
      </c>
      <c r="F16" s="122">
        <v>0</v>
      </c>
      <c r="G16" s="122">
        <v>0</v>
      </c>
      <c r="H16" s="122">
        <v>0</v>
      </c>
      <c r="I16" s="122">
        <v>0</v>
      </c>
      <c r="J16" s="122">
        <v>0</v>
      </c>
      <c r="K16" s="122">
        <v>0</v>
      </c>
      <c r="L16" s="122">
        <v>0</v>
      </c>
      <c r="M16" s="122">
        <v>1</v>
      </c>
      <c r="N16" s="122">
        <v>2</v>
      </c>
    </row>
    <row r="17" spans="1:14" ht="15.5" x14ac:dyDescent="0.35">
      <c r="A17" s="121" t="s">
        <v>22</v>
      </c>
      <c r="B17" s="122">
        <v>0</v>
      </c>
      <c r="C17" s="122">
        <v>0</v>
      </c>
      <c r="D17" s="122">
        <v>0</v>
      </c>
      <c r="E17" s="122">
        <v>0</v>
      </c>
      <c r="F17" s="122">
        <v>0</v>
      </c>
      <c r="G17" s="122">
        <v>0</v>
      </c>
      <c r="H17" s="122">
        <v>1</v>
      </c>
      <c r="I17" s="122">
        <v>0</v>
      </c>
      <c r="J17" s="122">
        <v>0</v>
      </c>
      <c r="K17" s="122">
        <v>0</v>
      </c>
      <c r="L17" s="122">
        <v>0</v>
      </c>
      <c r="M17" s="122">
        <v>0</v>
      </c>
      <c r="N17" s="122">
        <v>1</v>
      </c>
    </row>
    <row r="18" spans="1:14" ht="15.5" x14ac:dyDescent="0.35">
      <c r="A18" s="108" t="s">
        <v>219</v>
      </c>
      <c r="B18" s="122">
        <v>3</v>
      </c>
      <c r="C18" s="122">
        <v>10</v>
      </c>
      <c r="D18" s="122">
        <v>53</v>
      </c>
      <c r="E18" s="122">
        <v>60</v>
      </c>
      <c r="F18" s="122">
        <v>56</v>
      </c>
      <c r="G18" s="122">
        <v>48</v>
      </c>
      <c r="H18" s="122">
        <v>40</v>
      </c>
      <c r="I18" s="122">
        <v>41</v>
      </c>
      <c r="J18" s="122">
        <v>50</v>
      </c>
      <c r="K18" s="122">
        <v>26</v>
      </c>
      <c r="L18" s="122">
        <v>26</v>
      </c>
      <c r="M18" s="122">
        <v>29</v>
      </c>
      <c r="N18" s="122">
        <v>442</v>
      </c>
    </row>
    <row r="19" spans="1:14" ht="5.25" customHeight="1" x14ac:dyDescent="0.35"/>
    <row r="20" spans="1:14" x14ac:dyDescent="0.35">
      <c r="A20" s="152" t="s">
        <v>224</v>
      </c>
    </row>
  </sheetData>
  <pageMargins left="0.55000000000000004" right="0.55000000000000004" top="0.55000000000000004" bottom="0.55000000000000004" header="0.3" footer="0.3"/>
  <pageSetup scale="60" fitToHeight="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2A7F3-92E2-4D3D-A73F-344CF8CD3EA3}">
  <sheetPr>
    <pageSetUpPr fitToPage="1"/>
  </sheetPr>
  <dimension ref="A1:O28"/>
  <sheetViews>
    <sheetView workbookViewId="0">
      <selection activeCell="A2" sqref="A2"/>
    </sheetView>
  </sheetViews>
  <sheetFormatPr defaultRowHeight="14.5" x14ac:dyDescent="0.35"/>
  <cols>
    <col min="1" max="1" width="30" bestFit="1" customWidth="1"/>
    <col min="2" max="2" width="6.54296875" bestFit="1" customWidth="1"/>
    <col min="3" max="12" width="8" bestFit="1" customWidth="1"/>
    <col min="13" max="13" width="6.453125" bestFit="1" customWidth="1"/>
    <col min="14" max="14" width="13.7265625" bestFit="1" customWidth="1"/>
    <col min="15" max="15" width="7.453125" bestFit="1" customWidth="1"/>
  </cols>
  <sheetData>
    <row r="1" spans="1:15" ht="17.5" x14ac:dyDescent="0.35">
      <c r="A1" s="2" t="str">
        <f>Parameters!$A$109</f>
        <v>TABLE 7L MOTORCYCLE DRIVERS AT FAULT IN INJURY CRASHES BY AGE BY PRIMARY CRASH FACTOR - 2021</v>
      </c>
    </row>
    <row r="3" spans="1:15" ht="15.5" x14ac:dyDescent="0.35">
      <c r="A3" s="119" t="s">
        <v>4</v>
      </c>
      <c r="B3" s="106" t="s">
        <v>4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</row>
    <row r="4" spans="1:15" ht="45.5" x14ac:dyDescent="0.35">
      <c r="A4" s="107" t="s">
        <v>227</v>
      </c>
      <c r="B4" s="133" t="s">
        <v>186</v>
      </c>
      <c r="C4" s="133" t="s">
        <v>175</v>
      </c>
      <c r="D4" s="133" t="s">
        <v>176</v>
      </c>
      <c r="E4" s="133" t="s">
        <v>177</v>
      </c>
      <c r="F4" s="133" t="s">
        <v>178</v>
      </c>
      <c r="G4" s="133" t="s">
        <v>179</v>
      </c>
      <c r="H4" s="133" t="s">
        <v>180</v>
      </c>
      <c r="I4" s="133" t="s">
        <v>181</v>
      </c>
      <c r="J4" s="133" t="s">
        <v>182</v>
      </c>
      <c r="K4" s="133" t="s">
        <v>183</v>
      </c>
      <c r="L4" s="133" t="s">
        <v>184</v>
      </c>
      <c r="M4" s="134" t="s">
        <v>185</v>
      </c>
      <c r="N4" s="134" t="s">
        <v>164</v>
      </c>
      <c r="O4" s="69" t="s">
        <v>219</v>
      </c>
    </row>
    <row r="5" spans="1:15" ht="30.5" x14ac:dyDescent="0.35">
      <c r="A5" s="130" t="s">
        <v>8</v>
      </c>
      <c r="B5" s="122">
        <v>0</v>
      </c>
      <c r="C5" s="122">
        <v>6</v>
      </c>
      <c r="D5" s="122">
        <v>46</v>
      </c>
      <c r="E5" s="122">
        <v>79</v>
      </c>
      <c r="F5" s="122">
        <v>88</v>
      </c>
      <c r="G5" s="122">
        <v>54</v>
      </c>
      <c r="H5" s="122">
        <v>46</v>
      </c>
      <c r="I5" s="122">
        <v>36</v>
      </c>
      <c r="J5" s="122">
        <v>53</v>
      </c>
      <c r="K5" s="122">
        <v>27</v>
      </c>
      <c r="L5" s="122">
        <v>16</v>
      </c>
      <c r="M5" s="122">
        <v>19</v>
      </c>
      <c r="N5" s="122">
        <v>0</v>
      </c>
      <c r="O5" s="122">
        <v>470</v>
      </c>
    </row>
    <row r="6" spans="1:15" ht="15.5" x14ac:dyDescent="0.35">
      <c r="A6" s="121" t="s">
        <v>11</v>
      </c>
      <c r="B6" s="122">
        <v>0</v>
      </c>
      <c r="C6" s="122">
        <v>0</v>
      </c>
      <c r="D6" s="122">
        <v>0</v>
      </c>
      <c r="E6" s="122">
        <v>0</v>
      </c>
      <c r="F6" s="122">
        <v>0</v>
      </c>
      <c r="G6" s="122">
        <v>0</v>
      </c>
      <c r="H6" s="122">
        <v>0</v>
      </c>
      <c r="I6" s="122">
        <v>0</v>
      </c>
      <c r="J6" s="122">
        <v>1</v>
      </c>
      <c r="K6" s="122">
        <v>0</v>
      </c>
      <c r="L6" s="122">
        <v>0</v>
      </c>
      <c r="M6" s="122">
        <v>0</v>
      </c>
      <c r="N6" s="122">
        <v>0</v>
      </c>
      <c r="O6" s="122">
        <v>1</v>
      </c>
    </row>
    <row r="7" spans="1:15" ht="15.5" x14ac:dyDescent="0.35">
      <c r="A7" s="121" t="s">
        <v>24</v>
      </c>
      <c r="B7" s="122">
        <v>21</v>
      </c>
      <c r="C7" s="122">
        <v>133</v>
      </c>
      <c r="D7" s="122">
        <v>460</v>
      </c>
      <c r="E7" s="122">
        <v>482</v>
      </c>
      <c r="F7" s="122">
        <v>397</v>
      </c>
      <c r="G7" s="122">
        <v>297</v>
      </c>
      <c r="H7" s="122">
        <v>251</v>
      </c>
      <c r="I7" s="122">
        <v>202</v>
      </c>
      <c r="J7" s="122">
        <v>184</v>
      </c>
      <c r="K7" s="122">
        <v>167</v>
      </c>
      <c r="L7" s="122">
        <v>131</v>
      </c>
      <c r="M7" s="122">
        <v>132</v>
      </c>
      <c r="N7" s="122">
        <v>25</v>
      </c>
      <c r="O7" s="122">
        <v>2882</v>
      </c>
    </row>
    <row r="8" spans="1:15" ht="15.5" x14ac:dyDescent="0.35">
      <c r="A8" s="121" t="s">
        <v>9</v>
      </c>
      <c r="B8" s="122">
        <v>0</v>
      </c>
      <c r="C8" s="122">
        <v>3</v>
      </c>
      <c r="D8" s="122">
        <v>7</v>
      </c>
      <c r="E8" s="122">
        <v>10</v>
      </c>
      <c r="F8" s="122">
        <v>7</v>
      </c>
      <c r="G8" s="122">
        <v>5</v>
      </c>
      <c r="H8" s="122">
        <v>6</v>
      </c>
      <c r="I8" s="122">
        <v>2</v>
      </c>
      <c r="J8" s="122">
        <v>5</v>
      </c>
      <c r="K8" s="122">
        <v>1</v>
      </c>
      <c r="L8" s="122">
        <v>3</v>
      </c>
      <c r="M8" s="122">
        <v>3</v>
      </c>
      <c r="N8" s="122">
        <v>2</v>
      </c>
      <c r="O8" s="122">
        <v>54</v>
      </c>
    </row>
    <row r="9" spans="1:15" ht="15.5" x14ac:dyDescent="0.35">
      <c r="A9" s="121" t="s">
        <v>26</v>
      </c>
      <c r="B9" s="122">
        <v>4</v>
      </c>
      <c r="C9" s="122">
        <v>17</v>
      </c>
      <c r="D9" s="122">
        <v>21</v>
      </c>
      <c r="E9" s="122">
        <v>30</v>
      </c>
      <c r="F9" s="122">
        <v>22</v>
      </c>
      <c r="G9" s="122">
        <v>29</v>
      </c>
      <c r="H9" s="122">
        <v>15</v>
      </c>
      <c r="I9" s="122">
        <v>12</v>
      </c>
      <c r="J9" s="122">
        <v>17</v>
      </c>
      <c r="K9" s="122">
        <v>9</v>
      </c>
      <c r="L9" s="122">
        <v>14</v>
      </c>
      <c r="M9" s="122">
        <v>14</v>
      </c>
      <c r="N9" s="122">
        <v>6</v>
      </c>
      <c r="O9" s="122">
        <v>210</v>
      </c>
    </row>
    <row r="10" spans="1:15" ht="15.5" x14ac:dyDescent="0.35">
      <c r="A10" s="121" t="s">
        <v>12</v>
      </c>
      <c r="B10" s="122">
        <v>3</v>
      </c>
      <c r="C10" s="122">
        <v>14</v>
      </c>
      <c r="D10" s="122">
        <v>30</v>
      </c>
      <c r="E10" s="122">
        <v>35</v>
      </c>
      <c r="F10" s="122">
        <v>45</v>
      </c>
      <c r="G10" s="122">
        <v>34</v>
      </c>
      <c r="H10" s="122">
        <v>20</v>
      </c>
      <c r="I10" s="122">
        <v>11</v>
      </c>
      <c r="J10" s="122">
        <v>18</v>
      </c>
      <c r="K10" s="122">
        <v>15</v>
      </c>
      <c r="L10" s="122">
        <v>11</v>
      </c>
      <c r="M10" s="122">
        <v>7</v>
      </c>
      <c r="N10" s="122">
        <v>4</v>
      </c>
      <c r="O10" s="122">
        <v>247</v>
      </c>
    </row>
    <row r="11" spans="1:15" ht="15.5" x14ac:dyDescent="0.35">
      <c r="A11" s="121" t="s">
        <v>23</v>
      </c>
      <c r="B11" s="122">
        <v>0</v>
      </c>
      <c r="C11" s="122">
        <v>1</v>
      </c>
      <c r="D11" s="122">
        <v>31</v>
      </c>
      <c r="E11" s="122">
        <v>28</v>
      </c>
      <c r="F11" s="122">
        <v>28</v>
      </c>
      <c r="G11" s="122">
        <v>20</v>
      </c>
      <c r="H11" s="122">
        <v>11</v>
      </c>
      <c r="I11" s="122">
        <v>13</v>
      </c>
      <c r="J11" s="122">
        <v>15</v>
      </c>
      <c r="K11" s="122">
        <v>17</v>
      </c>
      <c r="L11" s="122">
        <v>13</v>
      </c>
      <c r="M11" s="122">
        <v>10</v>
      </c>
      <c r="N11" s="122">
        <v>1</v>
      </c>
      <c r="O11" s="122">
        <v>188</v>
      </c>
    </row>
    <row r="12" spans="1:15" ht="15.5" x14ac:dyDescent="0.35">
      <c r="A12" s="121" t="s">
        <v>13</v>
      </c>
      <c r="B12" s="122">
        <v>24</v>
      </c>
      <c r="C12" s="122">
        <v>81</v>
      </c>
      <c r="D12" s="122">
        <v>201</v>
      </c>
      <c r="E12" s="122">
        <v>255</v>
      </c>
      <c r="F12" s="122">
        <v>199</v>
      </c>
      <c r="G12" s="122">
        <v>171</v>
      </c>
      <c r="H12" s="122">
        <v>131</v>
      </c>
      <c r="I12" s="122">
        <v>126</v>
      </c>
      <c r="J12" s="122">
        <v>137</v>
      </c>
      <c r="K12" s="122">
        <v>107</v>
      </c>
      <c r="L12" s="122">
        <v>105</v>
      </c>
      <c r="M12" s="122">
        <v>102</v>
      </c>
      <c r="N12" s="122">
        <v>12</v>
      </c>
      <c r="O12" s="122">
        <v>1651</v>
      </c>
    </row>
    <row r="13" spans="1:15" ht="15.5" x14ac:dyDescent="0.35">
      <c r="A13" s="121" t="s">
        <v>6</v>
      </c>
      <c r="B13" s="122">
        <v>13</v>
      </c>
      <c r="C13" s="122">
        <v>27</v>
      </c>
      <c r="D13" s="122">
        <v>33</v>
      </c>
      <c r="E13" s="122">
        <v>38</v>
      </c>
      <c r="F13" s="122">
        <v>28</v>
      </c>
      <c r="G13" s="122">
        <v>20</v>
      </c>
      <c r="H13" s="122">
        <v>17</v>
      </c>
      <c r="I13" s="122">
        <v>12</v>
      </c>
      <c r="J13" s="122">
        <v>12</v>
      </c>
      <c r="K13" s="122">
        <v>17</v>
      </c>
      <c r="L13" s="122">
        <v>12</v>
      </c>
      <c r="M13" s="122">
        <v>10</v>
      </c>
      <c r="N13" s="122">
        <v>4</v>
      </c>
      <c r="O13" s="122">
        <v>243</v>
      </c>
    </row>
    <row r="14" spans="1:15" ht="15.5" x14ac:dyDescent="0.35">
      <c r="A14" s="121" t="s">
        <v>19</v>
      </c>
      <c r="B14" s="122">
        <v>0</v>
      </c>
      <c r="C14" s="122">
        <v>0</v>
      </c>
      <c r="D14" s="122">
        <v>2</v>
      </c>
      <c r="E14" s="122">
        <v>2</v>
      </c>
      <c r="F14" s="122">
        <v>1</v>
      </c>
      <c r="G14" s="122">
        <v>0</v>
      </c>
      <c r="H14" s="122">
        <v>0</v>
      </c>
      <c r="I14" s="122">
        <v>0</v>
      </c>
      <c r="J14" s="122">
        <v>1</v>
      </c>
      <c r="K14" s="122">
        <v>0</v>
      </c>
      <c r="L14" s="122">
        <v>0</v>
      </c>
      <c r="M14" s="122">
        <v>2</v>
      </c>
      <c r="N14" s="122">
        <v>3</v>
      </c>
      <c r="O14" s="122">
        <v>11</v>
      </c>
    </row>
    <row r="15" spans="1:15" ht="15.5" x14ac:dyDescent="0.35">
      <c r="A15" s="121" t="s">
        <v>20</v>
      </c>
      <c r="B15" s="122">
        <v>1</v>
      </c>
      <c r="C15" s="122">
        <v>0</v>
      </c>
      <c r="D15" s="122">
        <v>0</v>
      </c>
      <c r="E15" s="122">
        <v>0</v>
      </c>
      <c r="F15" s="122">
        <v>0</v>
      </c>
      <c r="G15" s="122">
        <v>0</v>
      </c>
      <c r="H15" s="122">
        <v>0</v>
      </c>
      <c r="I15" s="122">
        <v>0</v>
      </c>
      <c r="J15" s="122">
        <v>0</v>
      </c>
      <c r="K15" s="122">
        <v>1</v>
      </c>
      <c r="L15" s="122">
        <v>0</v>
      </c>
      <c r="M15" s="122">
        <v>0</v>
      </c>
      <c r="N15" s="122">
        <v>0</v>
      </c>
      <c r="O15" s="122">
        <v>2</v>
      </c>
    </row>
    <row r="16" spans="1:15" ht="15.5" x14ac:dyDescent="0.35">
      <c r="A16" s="121" t="s">
        <v>21</v>
      </c>
      <c r="B16" s="122">
        <v>13</v>
      </c>
      <c r="C16" s="122">
        <v>34</v>
      </c>
      <c r="D16" s="122">
        <v>45</v>
      </c>
      <c r="E16" s="122">
        <v>39</v>
      </c>
      <c r="F16" s="122">
        <v>34</v>
      </c>
      <c r="G16" s="122">
        <v>23</v>
      </c>
      <c r="H16" s="122">
        <v>24</v>
      </c>
      <c r="I16" s="122">
        <v>6</v>
      </c>
      <c r="J16" s="122">
        <v>9</v>
      </c>
      <c r="K16" s="122">
        <v>16</v>
      </c>
      <c r="L16" s="122">
        <v>5</v>
      </c>
      <c r="M16" s="122">
        <v>10</v>
      </c>
      <c r="N16" s="122">
        <v>6</v>
      </c>
      <c r="O16" s="122">
        <v>264</v>
      </c>
    </row>
    <row r="17" spans="1:15" ht="15.5" x14ac:dyDescent="0.35">
      <c r="A17" s="121" t="s">
        <v>15</v>
      </c>
      <c r="B17" s="122">
        <v>0</v>
      </c>
      <c r="C17" s="122">
        <v>0</v>
      </c>
      <c r="D17" s="122">
        <v>0</v>
      </c>
      <c r="E17" s="122">
        <v>0</v>
      </c>
      <c r="F17" s="122">
        <v>0</v>
      </c>
      <c r="G17" s="122">
        <v>1</v>
      </c>
      <c r="H17" s="122">
        <v>1</v>
      </c>
      <c r="I17" s="122">
        <v>1</v>
      </c>
      <c r="J17" s="122">
        <v>1</v>
      </c>
      <c r="K17" s="122">
        <v>1</v>
      </c>
      <c r="L17" s="122">
        <v>0</v>
      </c>
      <c r="M17" s="122">
        <v>0</v>
      </c>
      <c r="N17" s="122">
        <v>0</v>
      </c>
      <c r="O17" s="122">
        <v>5</v>
      </c>
    </row>
    <row r="18" spans="1:15" ht="15.5" x14ac:dyDescent="0.35">
      <c r="A18" s="121" t="s">
        <v>16</v>
      </c>
      <c r="B18" s="122">
        <v>2</v>
      </c>
      <c r="C18" s="122">
        <v>10</v>
      </c>
      <c r="D18" s="122">
        <v>13</v>
      </c>
      <c r="E18" s="122">
        <v>12</v>
      </c>
      <c r="F18" s="122">
        <v>9</v>
      </c>
      <c r="G18" s="122">
        <v>7</v>
      </c>
      <c r="H18" s="122">
        <v>7</v>
      </c>
      <c r="I18" s="122">
        <v>2</v>
      </c>
      <c r="J18" s="122">
        <v>3</v>
      </c>
      <c r="K18" s="122">
        <v>5</v>
      </c>
      <c r="L18" s="122">
        <v>2</v>
      </c>
      <c r="M18" s="122">
        <v>1</v>
      </c>
      <c r="N18" s="122">
        <v>1</v>
      </c>
      <c r="O18" s="122">
        <v>74</v>
      </c>
    </row>
    <row r="19" spans="1:15" ht="15.5" x14ac:dyDescent="0.35">
      <c r="A19" s="121" t="s">
        <v>25</v>
      </c>
      <c r="B19" s="122">
        <v>0</v>
      </c>
      <c r="C19" s="122">
        <v>1</v>
      </c>
      <c r="D19" s="122">
        <v>4</v>
      </c>
      <c r="E19" s="122">
        <v>4</v>
      </c>
      <c r="F19" s="122">
        <v>3</v>
      </c>
      <c r="G19" s="122">
        <v>7</v>
      </c>
      <c r="H19" s="122">
        <v>5</v>
      </c>
      <c r="I19" s="122">
        <v>0</v>
      </c>
      <c r="J19" s="122">
        <v>2</v>
      </c>
      <c r="K19" s="122">
        <v>3</v>
      </c>
      <c r="L19" s="122">
        <v>2</v>
      </c>
      <c r="M19" s="122">
        <v>1</v>
      </c>
      <c r="N19" s="122">
        <v>0</v>
      </c>
      <c r="O19" s="122">
        <v>32</v>
      </c>
    </row>
    <row r="20" spans="1:15" ht="15.5" x14ac:dyDescent="0.35">
      <c r="A20" s="121" t="s">
        <v>17</v>
      </c>
      <c r="B20" s="122">
        <v>5</v>
      </c>
      <c r="C20" s="122">
        <v>7</v>
      </c>
      <c r="D20" s="122">
        <v>11</v>
      </c>
      <c r="E20" s="122">
        <v>13</v>
      </c>
      <c r="F20" s="122">
        <v>5</v>
      </c>
      <c r="G20" s="122">
        <v>14</v>
      </c>
      <c r="H20" s="122">
        <v>4</v>
      </c>
      <c r="I20" s="122">
        <v>4</v>
      </c>
      <c r="J20" s="122">
        <v>4</v>
      </c>
      <c r="K20" s="122">
        <v>0</v>
      </c>
      <c r="L20" s="122">
        <v>7</v>
      </c>
      <c r="M20" s="122">
        <v>3</v>
      </c>
      <c r="N20" s="122">
        <v>1</v>
      </c>
      <c r="O20" s="122">
        <v>78</v>
      </c>
    </row>
    <row r="21" spans="1:15" ht="15.5" x14ac:dyDescent="0.35">
      <c r="A21" s="121" t="s">
        <v>22</v>
      </c>
      <c r="B21" s="122">
        <v>0</v>
      </c>
      <c r="C21" s="122">
        <v>3</v>
      </c>
      <c r="D21" s="122">
        <v>7</v>
      </c>
      <c r="E21" s="122">
        <v>6</v>
      </c>
      <c r="F21" s="122">
        <v>3</v>
      </c>
      <c r="G21" s="122">
        <v>3</v>
      </c>
      <c r="H21" s="122">
        <v>4</v>
      </c>
      <c r="I21" s="122">
        <v>4</v>
      </c>
      <c r="J21" s="122">
        <v>1</v>
      </c>
      <c r="K21" s="122">
        <v>0</v>
      </c>
      <c r="L21" s="122">
        <v>0</v>
      </c>
      <c r="M21" s="122">
        <v>0</v>
      </c>
      <c r="N21" s="122">
        <v>1</v>
      </c>
      <c r="O21" s="122">
        <v>32</v>
      </c>
    </row>
    <row r="22" spans="1:15" ht="15.5" x14ac:dyDescent="0.35">
      <c r="A22" s="121" t="s">
        <v>164</v>
      </c>
      <c r="B22" s="122">
        <v>1</v>
      </c>
      <c r="C22" s="122">
        <v>2</v>
      </c>
      <c r="D22" s="122">
        <v>4</v>
      </c>
      <c r="E22" s="122">
        <v>4</v>
      </c>
      <c r="F22" s="122">
        <v>4</v>
      </c>
      <c r="G22" s="122">
        <v>3</v>
      </c>
      <c r="H22" s="122">
        <v>2</v>
      </c>
      <c r="I22" s="122">
        <v>0</v>
      </c>
      <c r="J22" s="122">
        <v>3</v>
      </c>
      <c r="K22" s="122">
        <v>2</v>
      </c>
      <c r="L22" s="122">
        <v>0</v>
      </c>
      <c r="M22" s="122">
        <v>2</v>
      </c>
      <c r="N22" s="122">
        <v>2</v>
      </c>
      <c r="O22" s="122">
        <v>29</v>
      </c>
    </row>
    <row r="23" spans="1:15" ht="15.5" x14ac:dyDescent="0.35">
      <c r="A23" s="108" t="s">
        <v>219</v>
      </c>
      <c r="B23" s="122">
        <v>87</v>
      </c>
      <c r="C23" s="122">
        <v>339</v>
      </c>
      <c r="D23" s="122">
        <v>915</v>
      </c>
      <c r="E23" s="122">
        <v>1037</v>
      </c>
      <c r="F23" s="122">
        <v>873</v>
      </c>
      <c r="G23" s="122">
        <v>688</v>
      </c>
      <c r="H23" s="122">
        <v>544</v>
      </c>
      <c r="I23" s="122">
        <v>431</v>
      </c>
      <c r="J23" s="122">
        <v>466</v>
      </c>
      <c r="K23" s="122">
        <v>388</v>
      </c>
      <c r="L23" s="122">
        <v>321</v>
      </c>
      <c r="M23" s="122">
        <v>316</v>
      </c>
      <c r="N23" s="122">
        <v>68</v>
      </c>
      <c r="O23" s="122">
        <v>6473</v>
      </c>
    </row>
    <row r="24" spans="1:15" ht="5.25" customHeight="1" x14ac:dyDescent="0.35"/>
    <row r="25" spans="1:15" x14ac:dyDescent="0.35">
      <c r="A25" s="152" t="s">
        <v>224</v>
      </c>
    </row>
    <row r="27" spans="1:15" ht="15" customHeight="1" x14ac:dyDescent="0.35"/>
    <row r="28" spans="1:15" x14ac:dyDescent="0.35">
      <c r="A28" s="74"/>
    </row>
  </sheetData>
  <pageMargins left="0.55000000000000004" right="0.55000000000000004" top="0.55000000000000004" bottom="0.55000000000000004" header="0.3" footer="0.3"/>
  <pageSetup scale="62" fitToHeight="0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63829-C6EC-41CC-9EE4-0DA6CB3EC1C1}">
  <dimension ref="A1:T18"/>
  <sheetViews>
    <sheetView workbookViewId="0">
      <selection activeCell="A2" sqref="A2"/>
    </sheetView>
  </sheetViews>
  <sheetFormatPr defaultColWidth="9.26953125" defaultRowHeight="15" x14ac:dyDescent="0.3"/>
  <cols>
    <col min="1" max="1" width="12.1796875" style="1" bestFit="1" customWidth="1"/>
    <col min="2" max="2" width="9.26953125" style="1" bestFit="1" customWidth="1"/>
    <col min="3" max="3" width="8.453125" style="1" bestFit="1" customWidth="1"/>
    <col min="4" max="4" width="9.26953125" style="1" bestFit="1" customWidth="1"/>
    <col min="5" max="5" width="8.453125" style="1" bestFit="1" customWidth="1"/>
    <col min="6" max="6" width="9.26953125" style="1" bestFit="1" customWidth="1"/>
    <col min="7" max="7" width="8.453125" style="1" bestFit="1" customWidth="1"/>
    <col min="8" max="8" width="9.26953125" style="1" bestFit="1" customWidth="1"/>
    <col min="9" max="9" width="7.453125" style="1" bestFit="1" customWidth="1"/>
    <col min="10" max="10" width="9.26953125" style="1" bestFit="1" customWidth="1"/>
    <col min="11" max="11" width="7.453125" style="1" bestFit="1" customWidth="1"/>
    <col min="12" max="12" width="8.26953125" style="1" bestFit="1" customWidth="1"/>
    <col min="13" max="13" width="14" style="1" bestFit="1" customWidth="1"/>
    <col min="14" max="14" width="9.26953125" style="1"/>
    <col min="15" max="15" width="8.26953125" style="1" bestFit="1" customWidth="1"/>
    <col min="16" max="16" width="14" style="1" bestFit="1" customWidth="1"/>
    <col min="17" max="17" width="15.26953125" style="1" bestFit="1" customWidth="1"/>
    <col min="18" max="18" width="8.26953125" style="1" bestFit="1" customWidth="1"/>
    <col min="19" max="19" width="14" style="1" bestFit="1" customWidth="1"/>
    <col min="20" max="20" width="15.26953125" style="1" bestFit="1" customWidth="1"/>
    <col min="21" max="16384" width="9.26953125" style="1"/>
  </cols>
  <sheetData>
    <row r="1" spans="1:20" ht="17.5" x14ac:dyDescent="0.35">
      <c r="A1" s="2" t="str">
        <f>Parameters!$A$112</f>
        <v>TABLE 7M FATAL AND INJURY BICYCLE CRASHES BY MONTH 2017-2021</v>
      </c>
    </row>
    <row r="3" spans="1:20" ht="15.5" x14ac:dyDescent="0.35">
      <c r="A3" s="124" t="s">
        <v>5</v>
      </c>
      <c r="B3" s="9" t="s">
        <v>4</v>
      </c>
      <c r="C3" s="104"/>
      <c r="D3" s="104"/>
      <c r="E3" s="104"/>
      <c r="F3" s="104"/>
      <c r="G3" s="104"/>
      <c r="H3" s="104"/>
      <c r="I3" s="104"/>
      <c r="J3" s="104"/>
      <c r="K3" s="104"/>
      <c r="L3"/>
      <c r="M3"/>
      <c r="N3"/>
      <c r="O3"/>
      <c r="P3"/>
      <c r="Q3"/>
      <c r="R3"/>
      <c r="S3"/>
      <c r="T3"/>
    </row>
    <row r="4" spans="1:20" ht="15.5" x14ac:dyDescent="0.35">
      <c r="A4" s="125"/>
      <c r="B4" s="104">
        <v>2017</v>
      </c>
      <c r="C4" s="104"/>
      <c r="D4" s="104">
        <v>2018</v>
      </c>
      <c r="E4" s="104"/>
      <c r="F4" s="104">
        <v>2019</v>
      </c>
      <c r="G4" s="104"/>
      <c r="H4" s="104">
        <v>2020</v>
      </c>
      <c r="I4" s="104"/>
      <c r="J4" s="104">
        <v>2021</v>
      </c>
      <c r="K4" s="104"/>
      <c r="L4"/>
      <c r="M4"/>
      <c r="N4"/>
      <c r="O4"/>
      <c r="P4"/>
      <c r="Q4"/>
      <c r="R4"/>
      <c r="S4"/>
      <c r="T4"/>
    </row>
    <row r="5" spans="1:20" ht="15.5" x14ac:dyDescent="0.35">
      <c r="A5" s="103" t="s">
        <v>222</v>
      </c>
      <c r="B5" s="129" t="s">
        <v>2</v>
      </c>
      <c r="C5" s="129" t="s">
        <v>3</v>
      </c>
      <c r="D5" s="129" t="s">
        <v>2</v>
      </c>
      <c r="E5" s="129" t="s">
        <v>3</v>
      </c>
      <c r="F5" s="129" t="s">
        <v>2</v>
      </c>
      <c r="G5" s="129" t="s">
        <v>3</v>
      </c>
      <c r="H5" s="129" t="s">
        <v>2</v>
      </c>
      <c r="I5" s="129" t="s">
        <v>3</v>
      </c>
      <c r="J5" s="129" t="s">
        <v>2</v>
      </c>
      <c r="K5" s="129" t="s">
        <v>3</v>
      </c>
      <c r="L5"/>
      <c r="M5"/>
      <c r="N5"/>
      <c r="O5"/>
      <c r="P5"/>
      <c r="Q5"/>
      <c r="R5"/>
      <c r="S5"/>
      <c r="T5"/>
    </row>
    <row r="6" spans="1:20" ht="15.5" x14ac:dyDescent="0.35">
      <c r="A6" s="126" t="s">
        <v>163</v>
      </c>
      <c r="B6" s="127">
        <v>10</v>
      </c>
      <c r="C6" s="127">
        <v>666</v>
      </c>
      <c r="D6" s="127">
        <v>8</v>
      </c>
      <c r="E6" s="127">
        <v>747</v>
      </c>
      <c r="F6" s="127">
        <v>16</v>
      </c>
      <c r="G6" s="127">
        <v>682</v>
      </c>
      <c r="H6" s="127">
        <v>13</v>
      </c>
      <c r="I6" s="127">
        <v>725</v>
      </c>
      <c r="J6" s="127">
        <v>11</v>
      </c>
      <c r="K6" s="127">
        <v>520</v>
      </c>
      <c r="L6"/>
      <c r="M6"/>
      <c r="N6"/>
      <c r="O6"/>
      <c r="P6"/>
      <c r="Q6"/>
      <c r="R6"/>
      <c r="S6"/>
      <c r="T6"/>
    </row>
    <row r="7" spans="1:20" ht="15.5" x14ac:dyDescent="0.35">
      <c r="A7" s="126" t="s">
        <v>162</v>
      </c>
      <c r="B7" s="127">
        <v>10</v>
      </c>
      <c r="C7" s="127">
        <v>629</v>
      </c>
      <c r="D7" s="127">
        <v>18</v>
      </c>
      <c r="E7" s="127">
        <v>840</v>
      </c>
      <c r="F7" s="127">
        <v>8</v>
      </c>
      <c r="G7" s="127">
        <v>561</v>
      </c>
      <c r="H7" s="127">
        <v>3</v>
      </c>
      <c r="I7" s="127">
        <v>769</v>
      </c>
      <c r="J7" s="127">
        <v>8</v>
      </c>
      <c r="K7" s="127">
        <v>476</v>
      </c>
      <c r="L7"/>
      <c r="M7"/>
      <c r="N7"/>
      <c r="O7"/>
      <c r="P7"/>
      <c r="Q7"/>
      <c r="R7"/>
      <c r="S7"/>
      <c r="T7"/>
    </row>
    <row r="8" spans="1:20" ht="15.5" x14ac:dyDescent="0.35">
      <c r="A8" s="126" t="s">
        <v>161</v>
      </c>
      <c r="B8" s="127">
        <v>13</v>
      </c>
      <c r="C8" s="127">
        <v>983</v>
      </c>
      <c r="D8" s="127">
        <v>9</v>
      </c>
      <c r="E8" s="127">
        <v>780</v>
      </c>
      <c r="F8" s="127">
        <v>12</v>
      </c>
      <c r="G8" s="127">
        <v>738</v>
      </c>
      <c r="H8" s="127">
        <v>12</v>
      </c>
      <c r="I8" s="127">
        <v>580</v>
      </c>
      <c r="J8" s="127">
        <v>13</v>
      </c>
      <c r="K8" s="127">
        <v>590</v>
      </c>
      <c r="L8"/>
      <c r="M8"/>
      <c r="N8"/>
      <c r="O8"/>
      <c r="P8"/>
      <c r="Q8"/>
      <c r="R8"/>
      <c r="S8"/>
      <c r="T8"/>
    </row>
    <row r="9" spans="1:20" ht="15.5" x14ac:dyDescent="0.35">
      <c r="A9" s="126" t="s">
        <v>160</v>
      </c>
      <c r="B9" s="127">
        <v>15</v>
      </c>
      <c r="C9" s="127">
        <v>953</v>
      </c>
      <c r="D9" s="127">
        <v>13</v>
      </c>
      <c r="E9" s="127">
        <v>857</v>
      </c>
      <c r="F9" s="127">
        <v>10</v>
      </c>
      <c r="G9" s="127">
        <v>829</v>
      </c>
      <c r="H9" s="127">
        <v>11</v>
      </c>
      <c r="I9" s="127">
        <v>454</v>
      </c>
      <c r="J9" s="127">
        <v>14</v>
      </c>
      <c r="K9" s="127">
        <v>619</v>
      </c>
      <c r="L9"/>
      <c r="M9"/>
      <c r="N9"/>
      <c r="O9"/>
      <c r="P9"/>
      <c r="Q9"/>
      <c r="R9"/>
      <c r="S9"/>
      <c r="T9"/>
    </row>
    <row r="10" spans="1:20" ht="15.5" x14ac:dyDescent="0.35">
      <c r="A10" s="126" t="s">
        <v>159</v>
      </c>
      <c r="B10" s="127">
        <v>14</v>
      </c>
      <c r="C10" s="127">
        <v>1076</v>
      </c>
      <c r="D10" s="127">
        <v>10</v>
      </c>
      <c r="E10" s="127">
        <v>999</v>
      </c>
      <c r="F10" s="127">
        <v>12</v>
      </c>
      <c r="G10" s="127">
        <v>887</v>
      </c>
      <c r="H10" s="127">
        <v>16</v>
      </c>
      <c r="I10" s="127">
        <v>689</v>
      </c>
      <c r="J10" s="127">
        <v>12</v>
      </c>
      <c r="K10" s="127">
        <v>702</v>
      </c>
      <c r="L10"/>
      <c r="M10"/>
      <c r="N10"/>
      <c r="O10"/>
      <c r="P10"/>
      <c r="Q10"/>
      <c r="R10"/>
      <c r="S10"/>
      <c r="T10"/>
    </row>
    <row r="11" spans="1:20" ht="15.5" x14ac:dyDescent="0.35">
      <c r="A11" s="126" t="s">
        <v>158</v>
      </c>
      <c r="B11" s="127">
        <v>10</v>
      </c>
      <c r="C11" s="127">
        <v>952</v>
      </c>
      <c r="D11" s="127">
        <v>12</v>
      </c>
      <c r="E11" s="127">
        <v>909</v>
      </c>
      <c r="F11" s="127">
        <v>13</v>
      </c>
      <c r="G11" s="127">
        <v>868</v>
      </c>
      <c r="H11" s="127">
        <v>11</v>
      </c>
      <c r="I11" s="127">
        <v>723</v>
      </c>
      <c r="J11" s="127">
        <v>11</v>
      </c>
      <c r="K11" s="127">
        <v>650</v>
      </c>
      <c r="L11"/>
      <c r="M11"/>
      <c r="N11"/>
      <c r="O11"/>
      <c r="P11"/>
      <c r="Q11"/>
      <c r="R11"/>
      <c r="S11"/>
      <c r="T11"/>
    </row>
    <row r="12" spans="1:20" ht="15.5" x14ac:dyDescent="0.35">
      <c r="A12" s="126" t="s">
        <v>157</v>
      </c>
      <c r="B12" s="127">
        <v>12</v>
      </c>
      <c r="C12" s="127">
        <v>1019</v>
      </c>
      <c r="D12" s="127">
        <v>21</v>
      </c>
      <c r="E12" s="127">
        <v>905</v>
      </c>
      <c r="F12" s="127">
        <v>18</v>
      </c>
      <c r="G12" s="127">
        <v>937</v>
      </c>
      <c r="H12" s="127">
        <v>17</v>
      </c>
      <c r="I12" s="127">
        <v>724</v>
      </c>
      <c r="J12" s="127">
        <v>11</v>
      </c>
      <c r="K12" s="127">
        <v>667</v>
      </c>
      <c r="L12"/>
      <c r="M12"/>
      <c r="N12"/>
      <c r="O12"/>
      <c r="P12"/>
      <c r="Q12"/>
      <c r="R12"/>
      <c r="S12"/>
      <c r="T12"/>
    </row>
    <row r="13" spans="1:20" ht="15.5" x14ac:dyDescent="0.35">
      <c r="A13" s="126" t="s">
        <v>156</v>
      </c>
      <c r="B13" s="127">
        <v>14</v>
      </c>
      <c r="C13" s="127">
        <v>1047</v>
      </c>
      <c r="D13" s="127">
        <v>22</v>
      </c>
      <c r="E13" s="127">
        <v>1010</v>
      </c>
      <c r="F13" s="127">
        <v>9</v>
      </c>
      <c r="G13" s="127">
        <v>984</v>
      </c>
      <c r="H13" s="127">
        <v>14</v>
      </c>
      <c r="I13" s="127">
        <v>716</v>
      </c>
      <c r="J13" s="127">
        <v>15</v>
      </c>
      <c r="K13" s="127">
        <v>663</v>
      </c>
      <c r="L13"/>
      <c r="M13"/>
      <c r="N13"/>
      <c r="O13"/>
      <c r="P13"/>
      <c r="Q13"/>
      <c r="R13"/>
      <c r="S13"/>
      <c r="T13"/>
    </row>
    <row r="14" spans="1:20" ht="15.5" x14ac:dyDescent="0.35">
      <c r="A14" s="126" t="s">
        <v>155</v>
      </c>
      <c r="B14" s="127">
        <v>20</v>
      </c>
      <c r="C14" s="127">
        <v>1001</v>
      </c>
      <c r="D14" s="127">
        <v>19</v>
      </c>
      <c r="E14" s="127">
        <v>1078</v>
      </c>
      <c r="F14" s="127">
        <v>15</v>
      </c>
      <c r="G14" s="127">
        <v>1071</v>
      </c>
      <c r="H14" s="127">
        <v>13</v>
      </c>
      <c r="I14" s="127">
        <v>671</v>
      </c>
      <c r="J14" s="127">
        <v>12</v>
      </c>
      <c r="K14" s="127">
        <v>831</v>
      </c>
      <c r="L14"/>
      <c r="M14"/>
      <c r="N14"/>
      <c r="O14"/>
      <c r="P14"/>
      <c r="Q14"/>
      <c r="R14"/>
      <c r="S14"/>
      <c r="T14"/>
    </row>
    <row r="15" spans="1:20" ht="15.5" x14ac:dyDescent="0.35">
      <c r="A15" s="126" t="s">
        <v>154</v>
      </c>
      <c r="B15" s="127">
        <v>17</v>
      </c>
      <c r="C15" s="127">
        <v>1104</v>
      </c>
      <c r="D15" s="127">
        <v>17</v>
      </c>
      <c r="E15" s="127">
        <v>1169</v>
      </c>
      <c r="F15" s="127">
        <v>16</v>
      </c>
      <c r="G15" s="127">
        <v>1073</v>
      </c>
      <c r="H15" s="127">
        <v>18</v>
      </c>
      <c r="I15" s="127">
        <v>747</v>
      </c>
      <c r="J15" s="127">
        <v>11</v>
      </c>
      <c r="K15" s="127">
        <v>749</v>
      </c>
      <c r="L15"/>
      <c r="M15"/>
      <c r="N15"/>
      <c r="O15"/>
      <c r="P15"/>
      <c r="Q15"/>
      <c r="R15"/>
      <c r="S15"/>
      <c r="T15"/>
    </row>
    <row r="16" spans="1:20" ht="15.5" x14ac:dyDescent="0.35">
      <c r="A16" s="126" t="s">
        <v>153</v>
      </c>
      <c r="B16" s="127">
        <v>12</v>
      </c>
      <c r="C16" s="127">
        <v>919</v>
      </c>
      <c r="D16" s="127">
        <v>18</v>
      </c>
      <c r="E16" s="127">
        <v>904</v>
      </c>
      <c r="F16" s="127">
        <v>15</v>
      </c>
      <c r="G16" s="127">
        <v>837</v>
      </c>
      <c r="H16" s="127">
        <v>16</v>
      </c>
      <c r="I16" s="127">
        <v>576</v>
      </c>
      <c r="J16" s="127">
        <v>12</v>
      </c>
      <c r="K16" s="127">
        <v>638</v>
      </c>
      <c r="L16"/>
      <c r="M16"/>
      <c r="N16"/>
      <c r="O16"/>
      <c r="P16"/>
      <c r="Q16"/>
      <c r="R16"/>
      <c r="S16"/>
      <c r="T16"/>
    </row>
    <row r="17" spans="1:20" ht="15.5" x14ac:dyDescent="0.35">
      <c r="A17" s="126" t="s">
        <v>152</v>
      </c>
      <c r="B17" s="127">
        <v>16</v>
      </c>
      <c r="C17" s="127">
        <v>789</v>
      </c>
      <c r="D17" s="127">
        <v>11</v>
      </c>
      <c r="E17" s="127">
        <v>714</v>
      </c>
      <c r="F17" s="127">
        <v>18</v>
      </c>
      <c r="G17" s="127">
        <v>625</v>
      </c>
      <c r="H17" s="127">
        <v>10</v>
      </c>
      <c r="I17" s="127">
        <v>538</v>
      </c>
      <c r="J17" s="127">
        <v>10</v>
      </c>
      <c r="K17" s="127">
        <v>489</v>
      </c>
      <c r="L17"/>
      <c r="M17"/>
      <c r="N17"/>
      <c r="O17"/>
      <c r="P17"/>
      <c r="Q17"/>
      <c r="R17"/>
      <c r="S17"/>
      <c r="T17"/>
    </row>
    <row r="18" spans="1:20" ht="15.5" x14ac:dyDescent="0.35">
      <c r="A18" s="128" t="s">
        <v>219</v>
      </c>
      <c r="B18" s="102">
        <v>163</v>
      </c>
      <c r="C18" s="102">
        <v>11138</v>
      </c>
      <c r="D18" s="102">
        <v>178</v>
      </c>
      <c r="E18" s="102">
        <v>10912</v>
      </c>
      <c r="F18" s="102">
        <v>162</v>
      </c>
      <c r="G18" s="102">
        <v>10092</v>
      </c>
      <c r="H18" s="102">
        <v>154</v>
      </c>
      <c r="I18" s="102">
        <v>7912</v>
      </c>
      <c r="J18" s="102">
        <v>140</v>
      </c>
      <c r="K18" s="102">
        <v>7594</v>
      </c>
      <c r="L18"/>
      <c r="M18"/>
      <c r="N18"/>
      <c r="O18"/>
      <c r="P18"/>
      <c r="Q18"/>
      <c r="R18"/>
      <c r="S18"/>
      <c r="T18"/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ECFF7-BB5E-43D9-B1B6-565149830334}">
  <dimension ref="A1:K17"/>
  <sheetViews>
    <sheetView workbookViewId="0">
      <selection activeCell="A2" sqref="A2"/>
    </sheetView>
  </sheetViews>
  <sheetFormatPr defaultRowHeight="14.5" x14ac:dyDescent="0.35"/>
  <cols>
    <col min="1" max="1" width="13.54296875" bestFit="1" customWidth="1"/>
    <col min="2" max="2" width="9.26953125" bestFit="1" customWidth="1"/>
    <col min="3" max="3" width="8.7265625" bestFit="1" customWidth="1"/>
    <col min="4" max="4" width="9.26953125" bestFit="1" customWidth="1"/>
    <col min="5" max="5" width="8.7265625" bestFit="1" customWidth="1"/>
    <col min="6" max="6" width="9.26953125" bestFit="1" customWidth="1"/>
    <col min="7" max="7" width="8.7265625" bestFit="1" customWidth="1"/>
    <col min="8" max="8" width="9.26953125" bestFit="1" customWidth="1"/>
    <col min="9" max="9" width="8.7265625" bestFit="1" customWidth="1"/>
    <col min="10" max="10" width="9.26953125" bestFit="1" customWidth="1"/>
    <col min="11" max="11" width="8.7265625" bestFit="1" customWidth="1"/>
    <col min="12" max="12" width="11.26953125" bestFit="1" customWidth="1"/>
    <col min="13" max="13" width="9.81640625" bestFit="1" customWidth="1"/>
    <col min="14" max="14" width="7.453125" bestFit="1" customWidth="1"/>
    <col min="15" max="15" width="6.1796875" bestFit="1" customWidth="1"/>
    <col min="16" max="16" width="9.81640625" bestFit="1" customWidth="1"/>
    <col min="17" max="17" width="11.26953125" bestFit="1" customWidth="1"/>
  </cols>
  <sheetData>
    <row r="1" spans="1:11" ht="17.5" x14ac:dyDescent="0.35">
      <c r="A1" s="2" t="str">
        <f>Parameters!$A$115</f>
        <v>TABLE 7N BICYCLISTS KILLED AND INJURED BY AGE 2017-2021</v>
      </c>
    </row>
    <row r="3" spans="1:11" ht="15.5" x14ac:dyDescent="0.35">
      <c r="A3" s="119" t="s">
        <v>4</v>
      </c>
      <c r="B3" s="106" t="s">
        <v>4</v>
      </c>
      <c r="C3" s="68"/>
      <c r="D3" s="68"/>
      <c r="E3" s="68"/>
      <c r="F3" s="68"/>
      <c r="G3" s="68"/>
      <c r="H3" s="68"/>
      <c r="I3" s="68"/>
      <c r="J3" s="68"/>
      <c r="K3" s="68"/>
    </row>
    <row r="4" spans="1:11" ht="15.5" x14ac:dyDescent="0.35">
      <c r="A4" s="120"/>
      <c r="B4" s="69">
        <v>2017</v>
      </c>
      <c r="C4" s="69"/>
      <c r="D4" s="69">
        <v>2018</v>
      </c>
      <c r="E4" s="69"/>
      <c r="F4" s="69">
        <v>2019</v>
      </c>
      <c r="G4" s="69"/>
      <c r="H4" s="108">
        <v>2020</v>
      </c>
      <c r="I4" s="108"/>
      <c r="J4" s="108">
        <v>2021</v>
      </c>
      <c r="K4" s="108"/>
    </row>
    <row r="5" spans="1:11" ht="15.5" x14ac:dyDescent="0.35">
      <c r="A5" s="107" t="s">
        <v>223</v>
      </c>
      <c r="B5" s="123" t="s">
        <v>37</v>
      </c>
      <c r="C5" s="123" t="s">
        <v>38</v>
      </c>
      <c r="D5" s="123" t="s">
        <v>37</v>
      </c>
      <c r="E5" s="123" t="s">
        <v>38</v>
      </c>
      <c r="F5" s="123" t="s">
        <v>37</v>
      </c>
      <c r="G5" s="123" t="s">
        <v>38</v>
      </c>
      <c r="H5" s="123" t="s">
        <v>37</v>
      </c>
      <c r="I5" s="123" t="s">
        <v>38</v>
      </c>
      <c r="J5" s="123" t="s">
        <v>37</v>
      </c>
      <c r="K5" s="123" t="s">
        <v>38</v>
      </c>
    </row>
    <row r="6" spans="1:11" ht="15.5" x14ac:dyDescent="0.35">
      <c r="A6" s="121" t="s">
        <v>174</v>
      </c>
      <c r="B6" s="122">
        <v>0</v>
      </c>
      <c r="C6" s="122">
        <v>18</v>
      </c>
      <c r="D6" s="122">
        <v>0</v>
      </c>
      <c r="E6" s="122">
        <v>19</v>
      </c>
      <c r="F6" s="122">
        <v>0</v>
      </c>
      <c r="G6" s="122">
        <v>17</v>
      </c>
      <c r="H6" s="122">
        <v>1</v>
      </c>
      <c r="I6" s="122">
        <v>25</v>
      </c>
      <c r="J6" s="122">
        <v>0</v>
      </c>
      <c r="K6" s="122">
        <v>25</v>
      </c>
    </row>
    <row r="7" spans="1:11" ht="15.5" x14ac:dyDescent="0.35">
      <c r="A7" s="121" t="s">
        <v>173</v>
      </c>
      <c r="B7" s="122">
        <v>2</v>
      </c>
      <c r="C7" s="122">
        <v>1078</v>
      </c>
      <c r="D7" s="122">
        <v>2</v>
      </c>
      <c r="E7" s="122">
        <v>1024</v>
      </c>
      <c r="F7" s="122">
        <v>1</v>
      </c>
      <c r="G7" s="122">
        <v>932</v>
      </c>
      <c r="H7" s="122">
        <v>6</v>
      </c>
      <c r="I7" s="122">
        <v>620</v>
      </c>
      <c r="J7" s="122">
        <v>5</v>
      </c>
      <c r="K7" s="122">
        <v>789</v>
      </c>
    </row>
    <row r="8" spans="1:11" ht="15.5" x14ac:dyDescent="0.35">
      <c r="A8" s="121" t="s">
        <v>172</v>
      </c>
      <c r="B8" s="122">
        <v>16</v>
      </c>
      <c r="C8" s="122">
        <v>2441</v>
      </c>
      <c r="D8" s="122">
        <v>14</v>
      </c>
      <c r="E8" s="122">
        <v>2164</v>
      </c>
      <c r="F8" s="122">
        <v>11</v>
      </c>
      <c r="G8" s="122">
        <v>1990</v>
      </c>
      <c r="H8" s="122">
        <v>11</v>
      </c>
      <c r="I8" s="122">
        <v>1318</v>
      </c>
      <c r="J8" s="122">
        <v>13</v>
      </c>
      <c r="K8" s="122">
        <v>1295</v>
      </c>
    </row>
    <row r="9" spans="1:11" ht="15.5" x14ac:dyDescent="0.35">
      <c r="A9" s="121" t="s">
        <v>171</v>
      </c>
      <c r="B9" s="122">
        <v>14</v>
      </c>
      <c r="C9" s="122">
        <v>2142</v>
      </c>
      <c r="D9" s="122">
        <v>22</v>
      </c>
      <c r="E9" s="122">
        <v>2112</v>
      </c>
      <c r="F9" s="122">
        <v>17</v>
      </c>
      <c r="G9" s="122">
        <v>2004</v>
      </c>
      <c r="H9" s="122">
        <v>15</v>
      </c>
      <c r="I9" s="122">
        <v>1540</v>
      </c>
      <c r="J9" s="122">
        <v>13</v>
      </c>
      <c r="K9" s="122">
        <v>1294</v>
      </c>
    </row>
    <row r="10" spans="1:11" ht="15.5" x14ac:dyDescent="0.35">
      <c r="A10" s="121" t="s">
        <v>170</v>
      </c>
      <c r="B10" s="122">
        <v>21</v>
      </c>
      <c r="C10" s="122">
        <v>1507</v>
      </c>
      <c r="D10" s="122">
        <v>28</v>
      </c>
      <c r="E10" s="122">
        <v>1504</v>
      </c>
      <c r="F10" s="122">
        <v>26</v>
      </c>
      <c r="G10" s="122">
        <v>1465</v>
      </c>
      <c r="H10" s="122">
        <v>23</v>
      </c>
      <c r="I10" s="122">
        <v>1182</v>
      </c>
      <c r="J10" s="122">
        <v>21</v>
      </c>
      <c r="K10" s="122">
        <v>1082</v>
      </c>
    </row>
    <row r="11" spans="1:11" ht="15.5" x14ac:dyDescent="0.35">
      <c r="A11" s="121" t="s">
        <v>169</v>
      </c>
      <c r="B11" s="122">
        <v>39</v>
      </c>
      <c r="C11" s="122">
        <v>1794</v>
      </c>
      <c r="D11" s="122">
        <v>31</v>
      </c>
      <c r="E11" s="122">
        <v>1683</v>
      </c>
      <c r="F11" s="122">
        <v>28</v>
      </c>
      <c r="G11" s="122">
        <v>1541</v>
      </c>
      <c r="H11" s="122">
        <v>23</v>
      </c>
      <c r="I11" s="122">
        <v>1242</v>
      </c>
      <c r="J11" s="122">
        <v>27</v>
      </c>
      <c r="K11" s="122">
        <v>1093</v>
      </c>
    </row>
    <row r="12" spans="1:11" ht="15.5" x14ac:dyDescent="0.35">
      <c r="A12" s="121" t="s">
        <v>168</v>
      </c>
      <c r="B12" s="122">
        <v>37</v>
      </c>
      <c r="C12" s="122">
        <v>1409</v>
      </c>
      <c r="D12" s="122">
        <v>38</v>
      </c>
      <c r="E12" s="122">
        <v>1558</v>
      </c>
      <c r="F12" s="122">
        <v>38</v>
      </c>
      <c r="G12" s="122">
        <v>1377</v>
      </c>
      <c r="H12" s="122">
        <v>46</v>
      </c>
      <c r="I12" s="122">
        <v>1193</v>
      </c>
      <c r="J12" s="122">
        <v>27</v>
      </c>
      <c r="K12" s="122">
        <v>1201</v>
      </c>
    </row>
    <row r="13" spans="1:11" ht="15.5" x14ac:dyDescent="0.35">
      <c r="A13" s="121" t="s">
        <v>167</v>
      </c>
      <c r="B13" s="122">
        <v>20</v>
      </c>
      <c r="C13" s="122">
        <v>531</v>
      </c>
      <c r="D13" s="122">
        <v>25</v>
      </c>
      <c r="E13" s="122">
        <v>585</v>
      </c>
      <c r="F13" s="122">
        <v>28</v>
      </c>
      <c r="G13" s="122">
        <v>528</v>
      </c>
      <c r="H13" s="122">
        <v>18</v>
      </c>
      <c r="I13" s="122">
        <v>612</v>
      </c>
      <c r="J13" s="122">
        <v>21</v>
      </c>
      <c r="K13" s="122">
        <v>583</v>
      </c>
    </row>
    <row r="14" spans="1:11" ht="15.5" x14ac:dyDescent="0.35">
      <c r="A14" s="121" t="s">
        <v>166</v>
      </c>
      <c r="B14" s="122">
        <v>10</v>
      </c>
      <c r="C14" s="122">
        <v>134</v>
      </c>
      <c r="D14" s="122">
        <v>12</v>
      </c>
      <c r="E14" s="122">
        <v>156</v>
      </c>
      <c r="F14" s="122">
        <v>8</v>
      </c>
      <c r="G14" s="122">
        <v>166</v>
      </c>
      <c r="H14" s="122">
        <v>9</v>
      </c>
      <c r="I14" s="122">
        <v>153</v>
      </c>
      <c r="J14" s="122">
        <v>10</v>
      </c>
      <c r="K14" s="122">
        <v>193</v>
      </c>
    </row>
    <row r="15" spans="1:11" ht="15.5" x14ac:dyDescent="0.35">
      <c r="A15" s="121" t="s">
        <v>165</v>
      </c>
      <c r="B15" s="122">
        <v>2</v>
      </c>
      <c r="C15" s="122">
        <v>24</v>
      </c>
      <c r="D15" s="122">
        <v>2</v>
      </c>
      <c r="E15" s="122">
        <v>29</v>
      </c>
      <c r="F15" s="122">
        <v>4</v>
      </c>
      <c r="G15" s="122">
        <v>27</v>
      </c>
      <c r="H15" s="122">
        <v>1</v>
      </c>
      <c r="I15" s="122">
        <v>22</v>
      </c>
      <c r="J15" s="122">
        <v>1</v>
      </c>
      <c r="K15" s="122">
        <v>19</v>
      </c>
    </row>
    <row r="16" spans="1:11" ht="15.5" x14ac:dyDescent="0.35">
      <c r="A16" s="121" t="s">
        <v>164</v>
      </c>
      <c r="B16" s="122">
        <v>1</v>
      </c>
      <c r="C16" s="122">
        <v>70</v>
      </c>
      <c r="D16" s="122">
        <v>3</v>
      </c>
      <c r="E16" s="122">
        <v>66</v>
      </c>
      <c r="F16" s="122">
        <v>0</v>
      </c>
      <c r="G16" s="122">
        <v>56</v>
      </c>
      <c r="H16" s="122">
        <v>0</v>
      </c>
      <c r="I16" s="122">
        <v>34</v>
      </c>
      <c r="J16" s="122">
        <v>2</v>
      </c>
      <c r="K16" s="122">
        <v>51</v>
      </c>
    </row>
    <row r="17" spans="1:11" ht="15.5" x14ac:dyDescent="0.35">
      <c r="A17" s="108" t="s">
        <v>219</v>
      </c>
      <c r="B17" s="122">
        <v>162</v>
      </c>
      <c r="C17" s="122">
        <v>11148</v>
      </c>
      <c r="D17" s="122">
        <v>177</v>
      </c>
      <c r="E17" s="122">
        <v>10900</v>
      </c>
      <c r="F17" s="122">
        <v>161</v>
      </c>
      <c r="G17" s="122">
        <v>10103</v>
      </c>
      <c r="H17" s="122">
        <v>153</v>
      </c>
      <c r="I17" s="122">
        <v>7941</v>
      </c>
      <c r="J17" s="122">
        <v>140</v>
      </c>
      <c r="K17" s="122">
        <v>7625</v>
      </c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88FDE-228A-43E4-94F7-F681F989E254}">
  <dimension ref="A1:F41"/>
  <sheetViews>
    <sheetView workbookViewId="0">
      <selection activeCell="A2" sqref="A2"/>
    </sheetView>
  </sheetViews>
  <sheetFormatPr defaultRowHeight="14.5" x14ac:dyDescent="0.35"/>
  <cols>
    <col min="1" max="1" width="20.7265625" customWidth="1"/>
    <col min="2" max="2" width="14.7265625" style="75" customWidth="1"/>
    <col min="3" max="3" width="13.453125" style="75" bestFit="1" customWidth="1"/>
    <col min="4" max="4" width="7.7265625" customWidth="1"/>
    <col min="5" max="5" width="8.7265625" customWidth="1"/>
    <col min="6" max="6" width="10.7265625" customWidth="1"/>
    <col min="7" max="7" width="7.7265625" bestFit="1" customWidth="1"/>
  </cols>
  <sheetData>
    <row r="1" spans="1:6" ht="17.5" x14ac:dyDescent="0.35">
      <c r="A1" s="2" t="str">
        <f>Parameters!$A$118</f>
        <v>TABLE 7O PERSONS KILLED AND INJURED DURING HOLIDAY PERIODS 2017-2021</v>
      </c>
    </row>
    <row r="3" spans="1:6" ht="15.5" x14ac:dyDescent="0.35">
      <c r="A3" s="119" t="s">
        <v>228</v>
      </c>
      <c r="B3" s="145" t="s">
        <v>229</v>
      </c>
      <c r="C3" s="145" t="s">
        <v>230</v>
      </c>
      <c r="D3" s="123" t="s">
        <v>231</v>
      </c>
      <c r="E3" s="123" t="s">
        <v>37</v>
      </c>
      <c r="F3" s="123" t="s">
        <v>38</v>
      </c>
    </row>
    <row r="4" spans="1:6" ht="15.5" x14ac:dyDescent="0.35">
      <c r="A4" s="121" t="s">
        <v>188</v>
      </c>
      <c r="B4" s="143"/>
      <c r="C4" s="143"/>
      <c r="D4" s="146"/>
      <c r="E4" s="122"/>
      <c r="F4" s="122"/>
    </row>
    <row r="5" spans="1:6" ht="15.5" x14ac:dyDescent="0.35">
      <c r="A5" s="142">
        <v>2017</v>
      </c>
      <c r="B5" s="143">
        <v>42734</v>
      </c>
      <c r="C5" s="143">
        <v>42737</v>
      </c>
      <c r="D5" s="144">
        <v>3.25</v>
      </c>
      <c r="E5" s="131">
        <v>36</v>
      </c>
      <c r="F5" s="131">
        <v>1862</v>
      </c>
    </row>
    <row r="6" spans="1:6" ht="15.5" x14ac:dyDescent="0.35">
      <c r="A6" s="142">
        <v>2018</v>
      </c>
      <c r="B6" s="143">
        <v>43098</v>
      </c>
      <c r="C6" s="143">
        <v>43101</v>
      </c>
      <c r="D6" s="144">
        <v>3.25</v>
      </c>
      <c r="E6" s="131">
        <v>44</v>
      </c>
      <c r="F6" s="131">
        <v>1796</v>
      </c>
    </row>
    <row r="7" spans="1:6" ht="15.5" x14ac:dyDescent="0.35">
      <c r="A7" s="142">
        <v>2019</v>
      </c>
      <c r="B7" s="143">
        <v>43462</v>
      </c>
      <c r="C7" s="143">
        <v>43466</v>
      </c>
      <c r="D7" s="144">
        <v>4.25</v>
      </c>
      <c r="E7" s="131">
        <v>55</v>
      </c>
      <c r="F7" s="131">
        <v>2303</v>
      </c>
    </row>
    <row r="8" spans="1:6" ht="15.5" x14ac:dyDescent="0.35">
      <c r="A8" s="142">
        <v>2020</v>
      </c>
      <c r="B8" s="143">
        <v>43830</v>
      </c>
      <c r="C8" s="143">
        <v>43831</v>
      </c>
      <c r="D8" s="144">
        <v>1.25</v>
      </c>
      <c r="E8" s="131">
        <v>4</v>
      </c>
      <c r="F8" s="131">
        <v>674</v>
      </c>
    </row>
    <row r="9" spans="1:6" ht="15.5" x14ac:dyDescent="0.35">
      <c r="A9" s="142">
        <v>2021</v>
      </c>
      <c r="B9" s="143">
        <v>44196</v>
      </c>
      <c r="C9" s="143">
        <v>44199</v>
      </c>
      <c r="D9" s="144">
        <v>3.25</v>
      </c>
      <c r="E9" s="131">
        <v>56</v>
      </c>
      <c r="F9" s="131">
        <v>1404</v>
      </c>
    </row>
    <row r="10" spans="1:6" ht="15.5" x14ac:dyDescent="0.35">
      <c r="A10" s="121" t="s">
        <v>189</v>
      </c>
      <c r="B10" s="143"/>
      <c r="C10" s="143"/>
      <c r="D10" s="144"/>
      <c r="E10" s="131"/>
      <c r="F10" s="131"/>
    </row>
    <row r="11" spans="1:6" ht="15.5" x14ac:dyDescent="0.35">
      <c r="A11" s="142">
        <v>2017</v>
      </c>
      <c r="B11" s="143">
        <v>42881</v>
      </c>
      <c r="C11" s="143">
        <v>42884</v>
      </c>
      <c r="D11" s="144">
        <v>3.25</v>
      </c>
      <c r="E11" s="131">
        <v>45</v>
      </c>
      <c r="F11" s="131">
        <v>2240</v>
      </c>
    </row>
    <row r="12" spans="1:6" ht="15.5" x14ac:dyDescent="0.35">
      <c r="A12" s="142">
        <v>2018</v>
      </c>
      <c r="B12" s="143">
        <v>43245</v>
      </c>
      <c r="C12" s="143">
        <v>43248</v>
      </c>
      <c r="D12" s="144">
        <v>3.25</v>
      </c>
      <c r="E12" s="131">
        <v>41</v>
      </c>
      <c r="F12" s="131">
        <v>2188</v>
      </c>
    </row>
    <row r="13" spans="1:6" ht="15.5" x14ac:dyDescent="0.35">
      <c r="A13" s="142">
        <v>2019</v>
      </c>
      <c r="B13" s="143">
        <v>43609</v>
      </c>
      <c r="C13" s="143">
        <v>43612</v>
      </c>
      <c r="D13" s="144">
        <v>3.25</v>
      </c>
      <c r="E13" s="131">
        <v>37</v>
      </c>
      <c r="F13" s="131">
        <v>2053</v>
      </c>
    </row>
    <row r="14" spans="1:6" ht="15.5" x14ac:dyDescent="0.35">
      <c r="A14" s="142">
        <v>2020</v>
      </c>
      <c r="B14" s="143">
        <v>43973</v>
      </c>
      <c r="C14" s="143">
        <v>43976</v>
      </c>
      <c r="D14" s="144">
        <v>3.25</v>
      </c>
      <c r="E14" s="131">
        <v>35</v>
      </c>
      <c r="F14" s="131">
        <v>1478</v>
      </c>
    </row>
    <row r="15" spans="1:6" ht="15.5" x14ac:dyDescent="0.35">
      <c r="A15" s="142">
        <v>2021</v>
      </c>
      <c r="B15" s="143">
        <v>44344</v>
      </c>
      <c r="C15" s="143">
        <v>44347</v>
      </c>
      <c r="D15" s="144">
        <v>3.25</v>
      </c>
      <c r="E15" s="131">
        <v>42</v>
      </c>
      <c r="F15" s="131">
        <v>2157</v>
      </c>
    </row>
    <row r="16" spans="1:6" ht="15.5" x14ac:dyDescent="0.35">
      <c r="A16" s="121" t="s">
        <v>190</v>
      </c>
      <c r="B16" s="143"/>
      <c r="C16" s="143"/>
      <c r="D16" s="144"/>
      <c r="E16" s="131"/>
      <c r="F16" s="131"/>
    </row>
    <row r="17" spans="1:6" ht="15.5" x14ac:dyDescent="0.35">
      <c r="A17" s="142">
        <v>2017</v>
      </c>
      <c r="B17" s="143">
        <v>42916</v>
      </c>
      <c r="C17" s="143">
        <v>42920</v>
      </c>
      <c r="D17" s="144">
        <v>4.25</v>
      </c>
      <c r="E17" s="131">
        <v>55</v>
      </c>
      <c r="F17" s="131">
        <v>3044</v>
      </c>
    </row>
    <row r="18" spans="1:6" ht="15.5" x14ac:dyDescent="0.35">
      <c r="A18" s="142">
        <v>2018</v>
      </c>
      <c r="B18" s="143">
        <v>43284</v>
      </c>
      <c r="C18" s="143">
        <v>43285</v>
      </c>
      <c r="D18" s="144">
        <v>1.25</v>
      </c>
      <c r="E18" s="131">
        <v>19</v>
      </c>
      <c r="F18" s="131">
        <v>804</v>
      </c>
    </row>
    <row r="19" spans="1:6" ht="15.5" x14ac:dyDescent="0.35">
      <c r="A19" s="142">
        <v>2019</v>
      </c>
      <c r="B19" s="143">
        <v>43649</v>
      </c>
      <c r="C19" s="143">
        <v>43653</v>
      </c>
      <c r="D19" s="144">
        <v>4.25</v>
      </c>
      <c r="E19" s="131">
        <v>59</v>
      </c>
      <c r="F19" s="131">
        <v>2781</v>
      </c>
    </row>
    <row r="20" spans="1:6" ht="15.5" x14ac:dyDescent="0.35">
      <c r="A20" s="142">
        <v>2020</v>
      </c>
      <c r="B20" s="143">
        <v>44015</v>
      </c>
      <c r="C20" s="143">
        <v>44017</v>
      </c>
      <c r="D20" s="144">
        <v>2.25</v>
      </c>
      <c r="E20" s="131">
        <v>36</v>
      </c>
      <c r="F20" s="131">
        <v>1257</v>
      </c>
    </row>
    <row r="21" spans="1:6" ht="15.5" x14ac:dyDescent="0.35">
      <c r="A21" s="142">
        <v>2021</v>
      </c>
      <c r="B21" s="143">
        <v>44379</v>
      </c>
      <c r="C21" s="143">
        <v>44382</v>
      </c>
      <c r="D21" s="144">
        <v>3.25</v>
      </c>
      <c r="E21" s="131">
        <v>52</v>
      </c>
      <c r="F21" s="131">
        <v>2218</v>
      </c>
    </row>
    <row r="22" spans="1:6" ht="15.5" x14ac:dyDescent="0.35">
      <c r="A22" s="121" t="s">
        <v>191</v>
      </c>
      <c r="B22" s="143"/>
      <c r="C22" s="143"/>
      <c r="D22" s="144"/>
      <c r="E22" s="131"/>
      <c r="F22" s="131"/>
    </row>
    <row r="23" spans="1:6" ht="15.5" x14ac:dyDescent="0.35">
      <c r="A23" s="142">
        <v>2017</v>
      </c>
      <c r="B23" s="143">
        <v>42979</v>
      </c>
      <c r="C23" s="143">
        <v>42982</v>
      </c>
      <c r="D23" s="144">
        <v>3.25</v>
      </c>
      <c r="E23" s="131">
        <v>35</v>
      </c>
      <c r="F23" s="131">
        <v>2232</v>
      </c>
    </row>
    <row r="24" spans="1:6" ht="15.5" x14ac:dyDescent="0.35">
      <c r="A24" s="142">
        <v>2018</v>
      </c>
      <c r="B24" s="143">
        <v>43343</v>
      </c>
      <c r="C24" s="143">
        <v>43346</v>
      </c>
      <c r="D24" s="144">
        <v>3.25</v>
      </c>
      <c r="E24" s="131">
        <v>39</v>
      </c>
      <c r="F24" s="131">
        <v>2131</v>
      </c>
    </row>
    <row r="25" spans="1:6" ht="15.5" x14ac:dyDescent="0.35">
      <c r="A25" s="142">
        <v>2019</v>
      </c>
      <c r="B25" s="143">
        <v>43707</v>
      </c>
      <c r="C25" s="143">
        <v>43710</v>
      </c>
      <c r="D25" s="144">
        <v>3.25</v>
      </c>
      <c r="E25" s="131">
        <v>48</v>
      </c>
      <c r="F25" s="131">
        <v>2344</v>
      </c>
    </row>
    <row r="26" spans="1:6" ht="15.5" x14ac:dyDescent="0.35">
      <c r="A26" s="142">
        <v>2020</v>
      </c>
      <c r="B26" s="143">
        <v>44078</v>
      </c>
      <c r="C26" s="143">
        <v>44081</v>
      </c>
      <c r="D26" s="144">
        <v>3.25</v>
      </c>
      <c r="E26" s="131">
        <v>54</v>
      </c>
      <c r="F26" s="131">
        <v>2050</v>
      </c>
    </row>
    <row r="27" spans="1:6" ht="15.5" x14ac:dyDescent="0.35">
      <c r="A27" s="142">
        <v>2021</v>
      </c>
      <c r="B27" s="143">
        <v>44442</v>
      </c>
      <c r="C27" s="143">
        <v>44445</v>
      </c>
      <c r="D27" s="144">
        <v>3.25</v>
      </c>
      <c r="E27" s="131">
        <v>43</v>
      </c>
      <c r="F27" s="131">
        <v>2213</v>
      </c>
    </row>
    <row r="28" spans="1:6" ht="15.5" x14ac:dyDescent="0.35">
      <c r="A28" s="121" t="s">
        <v>192</v>
      </c>
      <c r="B28" s="143"/>
      <c r="C28" s="143"/>
      <c r="D28" s="144"/>
      <c r="E28" s="131"/>
      <c r="F28" s="131"/>
    </row>
    <row r="29" spans="1:6" ht="15.5" x14ac:dyDescent="0.35">
      <c r="A29" s="142">
        <v>2017</v>
      </c>
      <c r="B29" s="143">
        <v>43061</v>
      </c>
      <c r="C29" s="143">
        <v>43065</v>
      </c>
      <c r="D29" s="144">
        <v>4.25</v>
      </c>
      <c r="E29" s="131">
        <v>78</v>
      </c>
      <c r="F29" s="131">
        <v>2741</v>
      </c>
    </row>
    <row r="30" spans="1:6" ht="15.5" x14ac:dyDescent="0.35">
      <c r="A30" s="142">
        <v>2018</v>
      </c>
      <c r="B30" s="143">
        <v>43425</v>
      </c>
      <c r="C30" s="143">
        <v>43429</v>
      </c>
      <c r="D30" s="144">
        <v>4.25</v>
      </c>
      <c r="E30" s="131">
        <v>61</v>
      </c>
      <c r="F30" s="131">
        <v>2896</v>
      </c>
    </row>
    <row r="31" spans="1:6" ht="15.5" x14ac:dyDescent="0.35">
      <c r="A31" s="142">
        <v>2019</v>
      </c>
      <c r="B31" s="143">
        <v>43796</v>
      </c>
      <c r="C31" s="143">
        <v>43800</v>
      </c>
      <c r="D31" s="144">
        <v>4.25</v>
      </c>
      <c r="E31" s="131">
        <v>46</v>
      </c>
      <c r="F31" s="131">
        <v>2701</v>
      </c>
    </row>
    <row r="32" spans="1:6" ht="15.5" x14ac:dyDescent="0.35">
      <c r="A32" s="142">
        <v>2020</v>
      </c>
      <c r="B32" s="143">
        <v>44160</v>
      </c>
      <c r="C32" s="143">
        <v>44164</v>
      </c>
      <c r="D32" s="144">
        <v>4.25</v>
      </c>
      <c r="E32" s="131">
        <v>55</v>
      </c>
      <c r="F32" s="131">
        <v>2147</v>
      </c>
    </row>
    <row r="33" spans="1:6" ht="15.5" x14ac:dyDescent="0.35">
      <c r="A33" s="142">
        <v>2021</v>
      </c>
      <c r="B33" s="143">
        <v>44524</v>
      </c>
      <c r="C33" s="143">
        <v>44528</v>
      </c>
      <c r="D33" s="144">
        <v>4.25</v>
      </c>
      <c r="E33" s="131">
        <v>61</v>
      </c>
      <c r="F33" s="131">
        <v>2372</v>
      </c>
    </row>
    <row r="34" spans="1:6" ht="15.5" x14ac:dyDescent="0.35">
      <c r="A34" s="121" t="s">
        <v>193</v>
      </c>
      <c r="B34" s="143"/>
      <c r="C34" s="143"/>
      <c r="D34" s="144"/>
      <c r="E34" s="131"/>
      <c r="F34" s="131"/>
    </row>
    <row r="35" spans="1:6" ht="15.5" x14ac:dyDescent="0.35">
      <c r="A35" s="142">
        <v>2017</v>
      </c>
      <c r="B35" s="143">
        <v>43091</v>
      </c>
      <c r="C35" s="143">
        <v>43094</v>
      </c>
      <c r="D35" s="144">
        <v>3.25</v>
      </c>
      <c r="E35" s="131">
        <v>40</v>
      </c>
      <c r="F35" s="131">
        <v>1807</v>
      </c>
    </row>
    <row r="36" spans="1:6" ht="15.5" x14ac:dyDescent="0.35">
      <c r="A36" s="142">
        <v>2018</v>
      </c>
      <c r="B36" s="143">
        <v>43455</v>
      </c>
      <c r="C36" s="143">
        <v>43459</v>
      </c>
      <c r="D36" s="144">
        <v>4.25</v>
      </c>
      <c r="E36" s="131">
        <v>57</v>
      </c>
      <c r="F36" s="131">
        <v>2742</v>
      </c>
    </row>
    <row r="37" spans="1:6" ht="15.5" x14ac:dyDescent="0.35">
      <c r="A37" s="142">
        <v>2019</v>
      </c>
      <c r="B37" s="143">
        <v>43823</v>
      </c>
      <c r="C37" s="143">
        <v>43824</v>
      </c>
      <c r="D37" s="144">
        <v>1.25</v>
      </c>
      <c r="E37" s="131">
        <v>11</v>
      </c>
      <c r="F37" s="131">
        <v>537</v>
      </c>
    </row>
    <row r="38" spans="1:6" ht="15.5" x14ac:dyDescent="0.35">
      <c r="A38" s="142">
        <v>2020</v>
      </c>
      <c r="B38" s="143">
        <v>44189</v>
      </c>
      <c r="C38" s="143">
        <v>44192</v>
      </c>
      <c r="D38" s="144">
        <v>3.25</v>
      </c>
      <c r="E38" s="131">
        <v>44</v>
      </c>
      <c r="F38" s="131">
        <v>1398</v>
      </c>
    </row>
    <row r="39" spans="1:6" ht="15.5" x14ac:dyDescent="0.35">
      <c r="A39" s="142">
        <v>2021</v>
      </c>
      <c r="B39" s="143">
        <v>44554</v>
      </c>
      <c r="C39" s="143">
        <v>44556</v>
      </c>
      <c r="D39" s="144">
        <v>2.25</v>
      </c>
      <c r="E39" s="131">
        <v>24</v>
      </c>
      <c r="F39" s="131">
        <v>1104</v>
      </c>
    </row>
    <row r="40" spans="1:6" ht="5.65" customHeight="1" x14ac:dyDescent="0.35">
      <c r="B40"/>
      <c r="C40"/>
    </row>
    <row r="41" spans="1:6" x14ac:dyDescent="0.35">
      <c r="A41" s="153" t="s">
        <v>194</v>
      </c>
    </row>
  </sheetData>
  <pageMargins left="0.55000000000000004" right="0.55000000000000004" top="0.55000000000000004" bottom="0.55000000000000004" header="0.3" footer="0.3"/>
  <pageSetup scale="67" fitToHeight="0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703B1-CFD6-41C0-B4E0-19A8B7EB7F2C}">
  <sheetPr>
    <pageSetUpPr fitToPage="1"/>
  </sheetPr>
  <dimension ref="A1:F41"/>
  <sheetViews>
    <sheetView workbookViewId="0">
      <selection activeCell="A2" sqref="A2"/>
    </sheetView>
  </sheetViews>
  <sheetFormatPr defaultRowHeight="14.5" x14ac:dyDescent="0.35"/>
  <cols>
    <col min="1" max="1" width="19.7265625" bestFit="1" customWidth="1"/>
    <col min="2" max="2" width="15" style="75" bestFit="1" customWidth="1"/>
    <col min="3" max="3" width="13.453125" style="75" bestFit="1" customWidth="1"/>
    <col min="4" max="4" width="6.81640625" bestFit="1" customWidth="1"/>
    <col min="5" max="5" width="8.54296875" bestFit="1" customWidth="1"/>
    <col min="6" max="6" width="10.54296875" bestFit="1" customWidth="1"/>
    <col min="7" max="7" width="7.81640625" bestFit="1" customWidth="1"/>
  </cols>
  <sheetData>
    <row r="1" spans="1:6" ht="17.5" x14ac:dyDescent="0.35">
      <c r="A1" s="2" t="str">
        <f>Parameters!$A$122</f>
        <v>TABLE 7P PERSONS KILLED AND INJURED IN ALCOHOL INVOLVED CRASHES DURING HOLIDAY PERIODS 2017-2021</v>
      </c>
    </row>
    <row r="3" spans="1:6" ht="15.5" x14ac:dyDescent="0.35">
      <c r="A3" s="119" t="s">
        <v>228</v>
      </c>
      <c r="B3" s="145" t="s">
        <v>229</v>
      </c>
      <c r="C3" s="145" t="s">
        <v>230</v>
      </c>
      <c r="D3" s="123" t="s">
        <v>231</v>
      </c>
      <c r="E3" s="123" t="s">
        <v>248</v>
      </c>
      <c r="F3" s="123" t="s">
        <v>249</v>
      </c>
    </row>
    <row r="4" spans="1:6" ht="15.5" x14ac:dyDescent="0.35">
      <c r="A4" s="121" t="s">
        <v>188</v>
      </c>
      <c r="B4" s="140"/>
      <c r="C4" s="140"/>
      <c r="D4" s="141"/>
      <c r="E4" s="122"/>
      <c r="F4" s="122"/>
    </row>
    <row r="5" spans="1:6" ht="15.5" x14ac:dyDescent="0.35">
      <c r="A5" s="142">
        <v>2017</v>
      </c>
      <c r="B5" s="143">
        <v>42734</v>
      </c>
      <c r="C5" s="143">
        <v>42737</v>
      </c>
      <c r="D5" s="144">
        <v>3.25</v>
      </c>
      <c r="E5" s="131">
        <v>19</v>
      </c>
      <c r="F5" s="131">
        <v>310</v>
      </c>
    </row>
    <row r="6" spans="1:6" ht="15.5" x14ac:dyDescent="0.35">
      <c r="A6" s="142">
        <v>2018</v>
      </c>
      <c r="B6" s="143">
        <v>43098</v>
      </c>
      <c r="C6" s="143">
        <v>43101</v>
      </c>
      <c r="D6" s="144">
        <v>3.25</v>
      </c>
      <c r="E6" s="131">
        <v>17</v>
      </c>
      <c r="F6" s="131">
        <v>328</v>
      </c>
    </row>
    <row r="7" spans="1:6" ht="15.5" x14ac:dyDescent="0.35">
      <c r="A7" s="142">
        <v>2019</v>
      </c>
      <c r="B7" s="143">
        <v>43462</v>
      </c>
      <c r="C7" s="143">
        <v>43466</v>
      </c>
      <c r="D7" s="144">
        <v>4.25</v>
      </c>
      <c r="E7" s="131">
        <v>30</v>
      </c>
      <c r="F7" s="131">
        <v>372</v>
      </c>
    </row>
    <row r="8" spans="1:6" ht="15.5" x14ac:dyDescent="0.35">
      <c r="A8" s="142">
        <v>2020</v>
      </c>
      <c r="B8" s="143">
        <v>43830</v>
      </c>
      <c r="C8" s="143">
        <v>43831</v>
      </c>
      <c r="D8" s="144">
        <v>1.25</v>
      </c>
      <c r="E8" s="131">
        <v>1</v>
      </c>
      <c r="F8" s="131">
        <v>159</v>
      </c>
    </row>
    <row r="9" spans="1:6" ht="15.5" x14ac:dyDescent="0.35">
      <c r="A9" s="142">
        <v>2021</v>
      </c>
      <c r="B9" s="143">
        <v>44196</v>
      </c>
      <c r="C9" s="143">
        <v>44199</v>
      </c>
      <c r="D9" s="144">
        <v>3.25</v>
      </c>
      <c r="E9" s="131">
        <v>27</v>
      </c>
      <c r="F9" s="131">
        <v>290</v>
      </c>
    </row>
    <row r="10" spans="1:6" ht="15.5" x14ac:dyDescent="0.35">
      <c r="A10" s="121" t="s">
        <v>189</v>
      </c>
      <c r="B10" s="143"/>
      <c r="C10" s="143"/>
      <c r="D10" s="144"/>
      <c r="E10" s="131"/>
      <c r="F10" s="131"/>
    </row>
    <row r="11" spans="1:6" ht="15.5" x14ac:dyDescent="0.35">
      <c r="A11" s="142">
        <v>2017</v>
      </c>
      <c r="B11" s="143">
        <v>42881</v>
      </c>
      <c r="C11" s="143">
        <v>42884</v>
      </c>
      <c r="D11" s="144">
        <v>3.25</v>
      </c>
      <c r="E11" s="131">
        <v>15</v>
      </c>
      <c r="F11" s="131">
        <v>322</v>
      </c>
    </row>
    <row r="12" spans="1:6" ht="15.5" x14ac:dyDescent="0.35">
      <c r="A12" s="142">
        <v>2018</v>
      </c>
      <c r="B12" s="143">
        <v>43245</v>
      </c>
      <c r="C12" s="143">
        <v>43248</v>
      </c>
      <c r="D12" s="144">
        <v>3.25</v>
      </c>
      <c r="E12" s="131">
        <v>16</v>
      </c>
      <c r="F12" s="131">
        <v>343</v>
      </c>
    </row>
    <row r="13" spans="1:6" ht="15.5" x14ac:dyDescent="0.35">
      <c r="A13" s="142">
        <v>2019</v>
      </c>
      <c r="B13" s="143">
        <v>43609</v>
      </c>
      <c r="C13" s="143">
        <v>43612</v>
      </c>
      <c r="D13" s="144">
        <v>3.25</v>
      </c>
      <c r="E13" s="131">
        <v>15</v>
      </c>
      <c r="F13" s="131">
        <v>319</v>
      </c>
    </row>
    <row r="14" spans="1:6" ht="15.5" x14ac:dyDescent="0.35">
      <c r="A14" s="142">
        <v>2020</v>
      </c>
      <c r="B14" s="143">
        <v>43973</v>
      </c>
      <c r="C14" s="143">
        <v>43976</v>
      </c>
      <c r="D14" s="144">
        <v>3.25</v>
      </c>
      <c r="E14" s="131">
        <v>20</v>
      </c>
      <c r="F14" s="131">
        <v>254</v>
      </c>
    </row>
    <row r="15" spans="1:6" ht="15.5" x14ac:dyDescent="0.35">
      <c r="A15" s="142">
        <v>2021</v>
      </c>
      <c r="B15" s="143">
        <v>44344</v>
      </c>
      <c r="C15" s="143">
        <v>44347</v>
      </c>
      <c r="D15" s="144">
        <v>3.25</v>
      </c>
      <c r="E15" s="131">
        <v>19</v>
      </c>
      <c r="F15" s="131">
        <v>427</v>
      </c>
    </row>
    <row r="16" spans="1:6" ht="15.5" x14ac:dyDescent="0.35">
      <c r="A16" s="121" t="s">
        <v>190</v>
      </c>
      <c r="B16" s="143"/>
      <c r="C16" s="143"/>
      <c r="D16" s="144"/>
      <c r="E16" s="131"/>
      <c r="F16" s="131"/>
    </row>
    <row r="17" spans="1:6" ht="15.5" x14ac:dyDescent="0.35">
      <c r="A17" s="142">
        <v>2017</v>
      </c>
      <c r="B17" s="143">
        <v>42916</v>
      </c>
      <c r="C17" s="143">
        <v>42920</v>
      </c>
      <c r="D17" s="144">
        <v>4.25</v>
      </c>
      <c r="E17" s="131">
        <v>26</v>
      </c>
      <c r="F17" s="131">
        <v>438</v>
      </c>
    </row>
    <row r="18" spans="1:6" ht="15.5" x14ac:dyDescent="0.35">
      <c r="A18" s="142">
        <v>2018</v>
      </c>
      <c r="B18" s="143">
        <v>43284</v>
      </c>
      <c r="C18" s="143">
        <v>43285</v>
      </c>
      <c r="D18" s="144">
        <v>1.25</v>
      </c>
      <c r="E18" s="131">
        <v>10</v>
      </c>
      <c r="F18" s="131">
        <v>130</v>
      </c>
    </row>
    <row r="19" spans="1:6" ht="15.5" x14ac:dyDescent="0.35">
      <c r="A19" s="142">
        <v>2019</v>
      </c>
      <c r="B19" s="143">
        <v>43649</v>
      </c>
      <c r="C19" s="143">
        <v>43653</v>
      </c>
      <c r="D19" s="144">
        <v>4.25</v>
      </c>
      <c r="E19" s="131">
        <v>27</v>
      </c>
      <c r="F19" s="131">
        <v>409</v>
      </c>
    </row>
    <row r="20" spans="1:6" ht="15.5" x14ac:dyDescent="0.35">
      <c r="A20" s="142">
        <v>2020</v>
      </c>
      <c r="B20" s="143">
        <v>44015</v>
      </c>
      <c r="C20" s="143">
        <v>44017</v>
      </c>
      <c r="D20" s="144">
        <v>2.25</v>
      </c>
      <c r="E20" s="131">
        <v>16</v>
      </c>
      <c r="F20" s="131">
        <v>238</v>
      </c>
    </row>
    <row r="21" spans="1:6" ht="15.5" x14ac:dyDescent="0.35">
      <c r="A21" s="142">
        <v>2021</v>
      </c>
      <c r="B21" s="143">
        <v>44379</v>
      </c>
      <c r="C21" s="143">
        <v>44382</v>
      </c>
      <c r="D21" s="144">
        <v>3.25</v>
      </c>
      <c r="E21" s="131">
        <v>19</v>
      </c>
      <c r="F21" s="131">
        <v>453</v>
      </c>
    </row>
    <row r="22" spans="1:6" ht="15.5" x14ac:dyDescent="0.35">
      <c r="A22" s="121" t="s">
        <v>191</v>
      </c>
      <c r="B22" s="143"/>
      <c r="C22" s="143"/>
      <c r="D22" s="144"/>
      <c r="E22" s="131"/>
      <c r="F22" s="131"/>
    </row>
    <row r="23" spans="1:6" ht="15.5" x14ac:dyDescent="0.35">
      <c r="A23" s="142">
        <v>2017</v>
      </c>
      <c r="B23" s="143">
        <v>42979</v>
      </c>
      <c r="C23" s="143">
        <v>42982</v>
      </c>
      <c r="D23" s="144">
        <v>3.25</v>
      </c>
      <c r="E23" s="131">
        <v>11</v>
      </c>
      <c r="F23" s="131">
        <v>388</v>
      </c>
    </row>
    <row r="24" spans="1:6" ht="15.5" x14ac:dyDescent="0.35">
      <c r="A24" s="142">
        <v>2018</v>
      </c>
      <c r="B24" s="143">
        <v>43343</v>
      </c>
      <c r="C24" s="143">
        <v>43346</v>
      </c>
      <c r="D24" s="144">
        <v>3.25</v>
      </c>
      <c r="E24" s="131">
        <v>17</v>
      </c>
      <c r="F24" s="131">
        <v>393</v>
      </c>
    </row>
    <row r="25" spans="1:6" ht="15.5" x14ac:dyDescent="0.35">
      <c r="A25" s="142">
        <v>2019</v>
      </c>
      <c r="B25" s="143">
        <v>43707</v>
      </c>
      <c r="C25" s="143">
        <v>43710</v>
      </c>
      <c r="D25" s="144">
        <v>3.25</v>
      </c>
      <c r="E25" s="131">
        <v>15</v>
      </c>
      <c r="F25" s="131">
        <v>373</v>
      </c>
    </row>
    <row r="26" spans="1:6" ht="15.5" x14ac:dyDescent="0.35">
      <c r="A26" s="142">
        <v>2020</v>
      </c>
      <c r="B26" s="143">
        <v>44078</v>
      </c>
      <c r="C26" s="143">
        <v>44081</v>
      </c>
      <c r="D26" s="144">
        <v>3.25</v>
      </c>
      <c r="E26" s="131">
        <v>16</v>
      </c>
      <c r="F26" s="131">
        <v>330</v>
      </c>
    </row>
    <row r="27" spans="1:6" ht="15.5" x14ac:dyDescent="0.35">
      <c r="A27" s="142">
        <v>2021</v>
      </c>
      <c r="B27" s="143">
        <v>44442</v>
      </c>
      <c r="C27" s="143">
        <v>44445</v>
      </c>
      <c r="D27" s="144">
        <v>3.25</v>
      </c>
      <c r="E27" s="131">
        <v>22</v>
      </c>
      <c r="F27" s="131">
        <v>421</v>
      </c>
    </row>
    <row r="28" spans="1:6" ht="15.5" x14ac:dyDescent="0.35">
      <c r="A28" s="121" t="s">
        <v>192</v>
      </c>
      <c r="B28" s="143"/>
      <c r="C28" s="143"/>
      <c r="D28" s="144"/>
      <c r="E28" s="131"/>
      <c r="F28" s="131"/>
    </row>
    <row r="29" spans="1:6" ht="15.5" x14ac:dyDescent="0.35">
      <c r="A29" s="142">
        <v>2017</v>
      </c>
      <c r="B29" s="143">
        <v>43061</v>
      </c>
      <c r="C29" s="143">
        <v>43065</v>
      </c>
      <c r="D29" s="144">
        <v>4.25</v>
      </c>
      <c r="E29" s="131">
        <v>34</v>
      </c>
      <c r="F29" s="131">
        <v>453</v>
      </c>
    </row>
    <row r="30" spans="1:6" ht="15.5" x14ac:dyDescent="0.35">
      <c r="A30" s="142">
        <v>2018</v>
      </c>
      <c r="B30" s="143">
        <v>43425</v>
      </c>
      <c r="C30" s="143">
        <v>43429</v>
      </c>
      <c r="D30" s="144">
        <v>4.25</v>
      </c>
      <c r="E30" s="131">
        <v>23</v>
      </c>
      <c r="F30" s="131">
        <v>423</v>
      </c>
    </row>
    <row r="31" spans="1:6" ht="15.5" x14ac:dyDescent="0.35">
      <c r="A31" s="142">
        <v>2019</v>
      </c>
      <c r="B31" s="143">
        <v>43796</v>
      </c>
      <c r="C31" s="143">
        <v>43800</v>
      </c>
      <c r="D31" s="144">
        <v>4.25</v>
      </c>
      <c r="E31" s="131">
        <v>15</v>
      </c>
      <c r="F31" s="131">
        <v>392</v>
      </c>
    </row>
    <row r="32" spans="1:6" ht="15.5" x14ac:dyDescent="0.35">
      <c r="A32" s="142">
        <v>2020</v>
      </c>
      <c r="B32" s="143">
        <v>44160</v>
      </c>
      <c r="C32" s="143">
        <v>44164</v>
      </c>
      <c r="D32" s="144">
        <v>4.25</v>
      </c>
      <c r="E32" s="131">
        <v>29</v>
      </c>
      <c r="F32" s="131">
        <v>348</v>
      </c>
    </row>
    <row r="33" spans="1:6" ht="15.5" x14ac:dyDescent="0.35">
      <c r="A33" s="142">
        <v>2021</v>
      </c>
      <c r="B33" s="143">
        <v>44524</v>
      </c>
      <c r="C33" s="143">
        <v>44528</v>
      </c>
      <c r="D33" s="144">
        <v>4.25</v>
      </c>
      <c r="E33" s="131">
        <v>24</v>
      </c>
      <c r="F33" s="131">
        <v>427</v>
      </c>
    </row>
    <row r="34" spans="1:6" ht="15.5" x14ac:dyDescent="0.35">
      <c r="A34" s="121" t="s">
        <v>193</v>
      </c>
      <c r="B34" s="143"/>
      <c r="C34" s="143"/>
      <c r="D34" s="144"/>
      <c r="E34" s="131"/>
      <c r="F34" s="131"/>
    </row>
    <row r="35" spans="1:6" ht="15.5" x14ac:dyDescent="0.35">
      <c r="A35" s="142">
        <v>2017</v>
      </c>
      <c r="B35" s="143">
        <v>43091</v>
      </c>
      <c r="C35" s="143">
        <v>43094</v>
      </c>
      <c r="D35" s="144">
        <v>3.25</v>
      </c>
      <c r="E35" s="131">
        <v>23</v>
      </c>
      <c r="F35" s="131">
        <v>335</v>
      </c>
    </row>
    <row r="36" spans="1:6" ht="15.5" x14ac:dyDescent="0.35">
      <c r="A36" s="142">
        <v>2018</v>
      </c>
      <c r="B36" s="143">
        <v>43455</v>
      </c>
      <c r="C36" s="143">
        <v>43459</v>
      </c>
      <c r="D36" s="144">
        <v>4.25</v>
      </c>
      <c r="E36" s="131">
        <v>19</v>
      </c>
      <c r="F36" s="131">
        <v>458</v>
      </c>
    </row>
    <row r="37" spans="1:6" ht="15.5" x14ac:dyDescent="0.35">
      <c r="A37" s="142">
        <v>2019</v>
      </c>
      <c r="B37" s="143">
        <v>43823</v>
      </c>
      <c r="C37" s="143">
        <v>43824</v>
      </c>
      <c r="D37" s="144">
        <v>1.25</v>
      </c>
      <c r="E37" s="131">
        <v>4</v>
      </c>
      <c r="F37" s="131">
        <v>95</v>
      </c>
    </row>
    <row r="38" spans="1:6" ht="15.5" x14ac:dyDescent="0.35">
      <c r="A38" s="142">
        <v>2020</v>
      </c>
      <c r="B38" s="143">
        <v>44189</v>
      </c>
      <c r="C38" s="143">
        <v>44192</v>
      </c>
      <c r="D38" s="144">
        <v>3.25</v>
      </c>
      <c r="E38" s="131">
        <v>12</v>
      </c>
      <c r="F38" s="131">
        <v>219</v>
      </c>
    </row>
    <row r="39" spans="1:6" ht="15.5" x14ac:dyDescent="0.35">
      <c r="A39" s="142">
        <v>2021</v>
      </c>
      <c r="B39" s="143">
        <v>44554</v>
      </c>
      <c r="C39" s="143">
        <v>44556</v>
      </c>
      <c r="D39" s="144">
        <v>2.25</v>
      </c>
      <c r="E39" s="131">
        <v>5</v>
      </c>
      <c r="F39" s="131">
        <v>233</v>
      </c>
    </row>
    <row r="40" spans="1:6" ht="5.5" customHeight="1" x14ac:dyDescent="0.35"/>
    <row r="41" spans="1:6" x14ac:dyDescent="0.35">
      <c r="A41" s="153" t="s">
        <v>195</v>
      </c>
    </row>
  </sheetData>
  <pageMargins left="0.7" right="0.7" top="0.75" bottom="0.75" header="0.3" footer="0.3"/>
  <pageSetup scale="58" fitToHeight="0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48D07-B6CD-4936-BE2E-0B902E481F2A}">
  <dimension ref="A1:N99"/>
  <sheetViews>
    <sheetView zoomScaleNormal="100" workbookViewId="0">
      <selection activeCell="A3" sqref="A3"/>
    </sheetView>
  </sheetViews>
  <sheetFormatPr defaultColWidth="9.26953125" defaultRowHeight="12.5" x14ac:dyDescent="0.25"/>
  <cols>
    <col min="1" max="1" width="9.26953125" style="80" customWidth="1"/>
    <col min="2" max="2" width="1.453125" style="80" customWidth="1"/>
    <col min="3" max="3" width="7.26953125" style="80" customWidth="1"/>
    <col min="4" max="4" width="10.26953125" style="80" customWidth="1"/>
    <col min="5" max="5" width="7.26953125" style="80" customWidth="1"/>
    <col min="6" max="6" width="9.7265625" style="80" customWidth="1"/>
    <col min="7" max="7" width="19.7265625" style="80" customWidth="1"/>
    <col min="8" max="8" width="17.54296875" style="80" bestFit="1" customWidth="1"/>
    <col min="9" max="9" width="14" style="80" bestFit="1" customWidth="1"/>
    <col min="10" max="10" width="10.453125" style="80" bestFit="1" customWidth="1"/>
    <col min="11" max="16384" width="9.26953125" style="80"/>
  </cols>
  <sheetData>
    <row r="1" spans="1:11" s="79" customFormat="1" ht="17.5" x14ac:dyDescent="0.35">
      <c r="A1" s="78" t="str">
        <f>Parameters!$A$126</f>
        <v>TABLE 7Q CRASHES, VICTIMS, VEHICLE MILES OF TRAVEL, MOTOR VEHICLE REGISTRATION, POPULATION,</v>
      </c>
    </row>
    <row r="2" spans="1:11" s="79" customFormat="1" ht="17.5" x14ac:dyDescent="0.35">
      <c r="A2" s="78" t="str">
        <f>Parameters!$A$127</f>
        <v>AND MILEAGE DEATH RATE 1933 - 2021</v>
      </c>
    </row>
    <row r="3" spans="1:11" ht="13.9" customHeight="1" x14ac:dyDescent="0.25"/>
    <row r="4" spans="1:11" ht="47" x14ac:dyDescent="0.3">
      <c r="A4" s="81"/>
      <c r="B4" s="82"/>
      <c r="C4" s="83" t="s">
        <v>240</v>
      </c>
      <c r="D4" s="84"/>
      <c r="E4" s="83" t="s">
        <v>241</v>
      </c>
      <c r="F4" s="85"/>
      <c r="G4" s="115" t="s">
        <v>242</v>
      </c>
      <c r="H4" s="116" t="s">
        <v>243</v>
      </c>
      <c r="I4" s="116" t="s">
        <v>244</v>
      </c>
      <c r="J4" s="116" t="s">
        <v>245</v>
      </c>
      <c r="K4" s="86"/>
    </row>
    <row r="5" spans="1:11" ht="13.9" customHeight="1" x14ac:dyDescent="0.3">
      <c r="A5" s="87" t="s">
        <v>215</v>
      </c>
      <c r="B5" s="88"/>
      <c r="C5" s="109" t="s">
        <v>2</v>
      </c>
      <c r="D5" s="109" t="s">
        <v>3</v>
      </c>
      <c r="E5" s="109" t="s">
        <v>37</v>
      </c>
      <c r="F5" s="109" t="s">
        <v>38</v>
      </c>
      <c r="G5" s="110"/>
      <c r="H5" s="110"/>
      <c r="I5" s="110"/>
      <c r="J5" s="110"/>
      <c r="K5" s="89"/>
    </row>
    <row r="6" spans="1:11" ht="17" x14ac:dyDescent="0.3">
      <c r="A6" s="88" t="s">
        <v>232</v>
      </c>
      <c r="B6" s="88"/>
      <c r="C6" s="111">
        <v>2230</v>
      </c>
      <c r="D6" s="111">
        <v>29677</v>
      </c>
      <c r="E6" s="111">
        <v>2403</v>
      </c>
      <c r="F6" s="111">
        <v>43856</v>
      </c>
      <c r="G6" s="111">
        <v>15895463368</v>
      </c>
      <c r="H6" s="111">
        <v>1966931</v>
      </c>
      <c r="I6" s="111">
        <v>5963000</v>
      </c>
      <c r="J6" s="110">
        <v>15.1</v>
      </c>
      <c r="K6" s="90"/>
    </row>
    <row r="7" spans="1:11" ht="17" x14ac:dyDescent="0.3">
      <c r="A7" s="91" t="s">
        <v>233</v>
      </c>
      <c r="B7" s="91"/>
      <c r="C7" s="111">
        <v>2576</v>
      </c>
      <c r="D7" s="111">
        <v>30163</v>
      </c>
      <c r="E7" s="111">
        <v>2805</v>
      </c>
      <c r="F7" s="111">
        <v>45153</v>
      </c>
      <c r="G7" s="111">
        <v>15987226805</v>
      </c>
      <c r="H7" s="111">
        <v>2001410</v>
      </c>
      <c r="I7" s="111">
        <v>6060000</v>
      </c>
      <c r="J7" s="110">
        <v>17.5</v>
      </c>
    </row>
    <row r="8" spans="1:11" ht="17" x14ac:dyDescent="0.3">
      <c r="A8" s="91" t="s">
        <v>234</v>
      </c>
      <c r="B8" s="91"/>
      <c r="C8" s="111">
        <v>2607</v>
      </c>
      <c r="D8" s="111">
        <v>31122</v>
      </c>
      <c r="E8" s="111">
        <v>2806</v>
      </c>
      <c r="F8" s="111">
        <v>47078</v>
      </c>
      <c r="G8" s="111">
        <v>17870987044</v>
      </c>
      <c r="H8" s="111">
        <v>2159601</v>
      </c>
      <c r="I8" s="111">
        <v>6175000</v>
      </c>
      <c r="J8" s="112">
        <v>15.7</v>
      </c>
      <c r="K8" s="92"/>
    </row>
    <row r="9" spans="1:11" ht="17" x14ac:dyDescent="0.3">
      <c r="A9" s="91" t="s">
        <v>235</v>
      </c>
      <c r="B9" s="91"/>
      <c r="C9" s="111">
        <v>2838</v>
      </c>
      <c r="D9" s="111">
        <v>33478</v>
      </c>
      <c r="E9" s="111">
        <v>3132</v>
      </c>
      <c r="F9" s="111">
        <v>49326</v>
      </c>
      <c r="G9" s="111">
        <v>19470191553</v>
      </c>
      <c r="H9" s="111">
        <v>2336845</v>
      </c>
      <c r="I9" s="111">
        <v>6341000</v>
      </c>
      <c r="J9" s="112">
        <v>16.100000000000001</v>
      </c>
      <c r="K9" s="92"/>
    </row>
    <row r="10" spans="1:11" ht="17" x14ac:dyDescent="0.3">
      <c r="A10" s="91" t="s">
        <v>236</v>
      </c>
      <c r="B10" s="91"/>
      <c r="C10" s="111">
        <v>2850</v>
      </c>
      <c r="D10" s="111">
        <v>35118</v>
      </c>
      <c r="E10" s="111">
        <v>3139</v>
      </c>
      <c r="F10" s="111">
        <v>52351</v>
      </c>
      <c r="G10" s="111">
        <v>20644669804</v>
      </c>
      <c r="H10" s="111">
        <v>2494713</v>
      </c>
      <c r="I10" s="111">
        <v>6528000</v>
      </c>
      <c r="J10" s="112">
        <v>15.2</v>
      </c>
      <c r="K10" s="92"/>
    </row>
    <row r="11" spans="1:11" ht="17" x14ac:dyDescent="0.3">
      <c r="A11" s="91" t="s">
        <v>237</v>
      </c>
      <c r="B11" s="91"/>
      <c r="C11" s="111">
        <v>2550</v>
      </c>
      <c r="D11" s="111">
        <v>34093</v>
      </c>
      <c r="E11" s="111">
        <v>2775</v>
      </c>
      <c r="F11" s="111">
        <v>51150</v>
      </c>
      <c r="G11" s="111">
        <v>20597907614</v>
      </c>
      <c r="H11" s="111">
        <v>2521476</v>
      </c>
      <c r="I11" s="111">
        <v>6656000</v>
      </c>
      <c r="J11" s="112">
        <v>13.5</v>
      </c>
      <c r="K11" s="92"/>
    </row>
    <row r="12" spans="1:11" ht="17" x14ac:dyDescent="0.3">
      <c r="A12" s="91" t="s">
        <v>238</v>
      </c>
      <c r="B12" s="91"/>
      <c r="C12" s="111">
        <v>2613</v>
      </c>
      <c r="D12" s="111">
        <v>35629</v>
      </c>
      <c r="E12" s="111">
        <v>2870</v>
      </c>
      <c r="F12" s="111">
        <v>53878</v>
      </c>
      <c r="G12" s="111">
        <v>22077096194</v>
      </c>
      <c r="H12" s="111">
        <v>2618394</v>
      </c>
      <c r="I12" s="111">
        <v>6785000</v>
      </c>
      <c r="J12" s="112">
        <v>13</v>
      </c>
      <c r="K12" s="92"/>
    </row>
    <row r="13" spans="1:11" ht="17" x14ac:dyDescent="0.3">
      <c r="A13" s="91" t="s">
        <v>239</v>
      </c>
      <c r="B13" s="91"/>
      <c r="C13" s="111">
        <v>2760</v>
      </c>
      <c r="D13" s="111">
        <v>38530</v>
      </c>
      <c r="E13" s="111">
        <v>3034</v>
      </c>
      <c r="F13" s="111">
        <v>57922</v>
      </c>
      <c r="G13" s="111">
        <v>23051915667</v>
      </c>
      <c r="H13" s="111">
        <v>2788035</v>
      </c>
      <c r="I13" s="111">
        <v>6950000</v>
      </c>
      <c r="J13" s="112">
        <v>13.1</v>
      </c>
      <c r="K13" s="92"/>
    </row>
    <row r="14" spans="1:11" ht="15" x14ac:dyDescent="0.3">
      <c r="A14" s="91">
        <v>1941</v>
      </c>
      <c r="B14" s="91"/>
      <c r="C14" s="111">
        <v>3130</v>
      </c>
      <c r="D14" s="111">
        <v>45374</v>
      </c>
      <c r="E14" s="111">
        <v>3487</v>
      </c>
      <c r="F14" s="111">
        <v>69358</v>
      </c>
      <c r="G14" s="111">
        <v>25939020082</v>
      </c>
      <c r="H14" s="111">
        <v>2979298</v>
      </c>
      <c r="I14" s="111">
        <v>7237000</v>
      </c>
      <c r="J14" s="112">
        <v>13.5</v>
      </c>
      <c r="K14" s="92"/>
    </row>
    <row r="15" spans="1:11" ht="15" x14ac:dyDescent="0.3">
      <c r="A15" s="91">
        <v>1942</v>
      </c>
      <c r="B15" s="91"/>
      <c r="C15" s="111">
        <v>2317</v>
      </c>
      <c r="D15" s="111">
        <v>33612</v>
      </c>
      <c r="E15" s="111">
        <v>2551</v>
      </c>
      <c r="F15" s="111">
        <v>49139</v>
      </c>
      <c r="G15" s="111">
        <v>22538208982</v>
      </c>
      <c r="H15" s="111">
        <v>2854721</v>
      </c>
      <c r="I15" s="111">
        <v>7735000</v>
      </c>
      <c r="J15" s="112">
        <v>11.3</v>
      </c>
      <c r="K15" s="92"/>
    </row>
    <row r="16" spans="1:11" ht="15.75" customHeight="1" x14ac:dyDescent="0.3">
      <c r="A16" s="91">
        <v>1943</v>
      </c>
      <c r="B16" s="91"/>
      <c r="C16" s="111">
        <v>2355</v>
      </c>
      <c r="D16" s="111">
        <v>31503</v>
      </c>
      <c r="E16" s="111">
        <v>2602</v>
      </c>
      <c r="F16" s="111">
        <v>46359</v>
      </c>
      <c r="G16" s="111">
        <v>18791213413</v>
      </c>
      <c r="H16" s="111">
        <v>2768315</v>
      </c>
      <c r="I16" s="111">
        <v>8506000</v>
      </c>
      <c r="J16" s="112">
        <v>13.8</v>
      </c>
      <c r="K16" s="92"/>
    </row>
    <row r="17" spans="1:11" ht="15.75" customHeight="1" x14ac:dyDescent="0.3">
      <c r="A17" s="91">
        <v>1944</v>
      </c>
      <c r="B17" s="91"/>
      <c r="C17" s="111">
        <v>2283</v>
      </c>
      <c r="D17" s="111">
        <v>31514</v>
      </c>
      <c r="E17" s="111">
        <v>2534</v>
      </c>
      <c r="F17" s="111">
        <v>47620</v>
      </c>
      <c r="G17" s="111">
        <v>19244240843</v>
      </c>
      <c r="H17" s="111">
        <v>2801552</v>
      </c>
      <c r="I17" s="111">
        <v>8945000</v>
      </c>
      <c r="J17" s="112">
        <v>13.2</v>
      </c>
      <c r="K17" s="92"/>
    </row>
    <row r="18" spans="1:11" ht="15.75" customHeight="1" x14ac:dyDescent="0.3">
      <c r="A18" s="91">
        <v>1945</v>
      </c>
      <c r="B18" s="91"/>
      <c r="C18" s="111">
        <v>3133</v>
      </c>
      <c r="D18" s="111">
        <v>41094</v>
      </c>
      <c r="E18" s="111">
        <v>3542</v>
      </c>
      <c r="F18" s="111">
        <v>64375</v>
      </c>
      <c r="G18" s="111">
        <v>23879494037</v>
      </c>
      <c r="H18" s="111">
        <v>2880350</v>
      </c>
      <c r="I18" s="111">
        <v>9344000</v>
      </c>
      <c r="J18" s="112">
        <v>14.8</v>
      </c>
      <c r="K18" s="92"/>
    </row>
    <row r="19" spans="1:11" ht="15.75" customHeight="1" x14ac:dyDescent="0.3">
      <c r="A19" s="91">
        <v>1946</v>
      </c>
      <c r="B19" s="91"/>
      <c r="C19" s="111">
        <v>3292</v>
      </c>
      <c r="D19" s="111">
        <v>48831</v>
      </c>
      <c r="E19" s="111">
        <v>3664</v>
      </c>
      <c r="F19" s="111">
        <v>74693</v>
      </c>
      <c r="G19" s="111">
        <v>32136521935</v>
      </c>
      <c r="H19" s="111">
        <v>3134235</v>
      </c>
      <c r="I19" s="111">
        <v>9559000</v>
      </c>
      <c r="J19" s="112">
        <v>11.4</v>
      </c>
      <c r="K19" s="92"/>
    </row>
    <row r="20" spans="1:11" ht="15.75" customHeight="1" x14ac:dyDescent="0.3">
      <c r="A20" s="91">
        <v>1947</v>
      </c>
      <c r="B20" s="91"/>
      <c r="C20" s="111">
        <v>2975</v>
      </c>
      <c r="D20" s="111">
        <v>49924</v>
      </c>
      <c r="E20" s="111">
        <v>3351</v>
      </c>
      <c r="F20" s="111">
        <v>75358</v>
      </c>
      <c r="G20" s="111">
        <v>36144483769</v>
      </c>
      <c r="H20" s="111">
        <v>3529788</v>
      </c>
      <c r="I20" s="111">
        <v>9832000</v>
      </c>
      <c r="J20" s="112">
        <v>9.3000000000000007</v>
      </c>
      <c r="K20" s="92"/>
    </row>
    <row r="21" spans="1:11" ht="15.75" customHeight="1" x14ac:dyDescent="0.3">
      <c r="A21" s="91">
        <v>1948</v>
      </c>
      <c r="B21" s="91"/>
      <c r="C21" s="111">
        <v>2646</v>
      </c>
      <c r="D21" s="111">
        <v>53012</v>
      </c>
      <c r="E21" s="111">
        <v>2932</v>
      </c>
      <c r="F21" s="111">
        <v>79002</v>
      </c>
      <c r="G21" s="111">
        <v>37404270430</v>
      </c>
      <c r="H21" s="111">
        <v>3814637</v>
      </c>
      <c r="I21" s="111">
        <v>10064000</v>
      </c>
      <c r="J21" s="112">
        <v>7.8</v>
      </c>
      <c r="K21" s="92"/>
    </row>
    <row r="22" spans="1:11" ht="15.75" customHeight="1" x14ac:dyDescent="0.3">
      <c r="A22" s="91">
        <v>1949</v>
      </c>
      <c r="B22" s="91"/>
      <c r="C22" s="111">
        <v>2623</v>
      </c>
      <c r="D22" s="111">
        <v>57417</v>
      </c>
      <c r="E22" s="111">
        <v>3003</v>
      </c>
      <c r="F22" s="111">
        <v>85738</v>
      </c>
      <c r="G22" s="111">
        <v>39186696819</v>
      </c>
      <c r="H22" s="111">
        <v>4158666</v>
      </c>
      <c r="I22" s="111">
        <v>10337000</v>
      </c>
      <c r="J22" s="112">
        <v>7.7</v>
      </c>
      <c r="K22" s="92"/>
    </row>
    <row r="23" spans="1:11" ht="15.75" customHeight="1" x14ac:dyDescent="0.3">
      <c r="A23" s="91">
        <v>1950</v>
      </c>
      <c r="B23" s="91"/>
      <c r="C23" s="111">
        <v>2706</v>
      </c>
      <c r="D23" s="111">
        <v>62800</v>
      </c>
      <c r="E23" s="111">
        <v>3054</v>
      </c>
      <c r="F23" s="111">
        <v>95096</v>
      </c>
      <c r="G23" s="111">
        <v>41568161762</v>
      </c>
      <c r="H23" s="111">
        <v>4613241</v>
      </c>
      <c r="I23" s="111">
        <v>10609000</v>
      </c>
      <c r="J23" s="112">
        <v>7.3</v>
      </c>
      <c r="K23" s="92"/>
    </row>
    <row r="24" spans="1:11" ht="15.75" customHeight="1" x14ac:dyDescent="0.3">
      <c r="A24" s="91">
        <v>1951</v>
      </c>
      <c r="B24" s="91"/>
      <c r="C24" s="111">
        <v>3048</v>
      </c>
      <c r="D24" s="111">
        <v>66591</v>
      </c>
      <c r="E24" s="111">
        <v>3466</v>
      </c>
      <c r="F24" s="111">
        <v>102563</v>
      </c>
      <c r="G24" s="111">
        <v>45165768095</v>
      </c>
      <c r="H24" s="111">
        <v>4913891</v>
      </c>
      <c r="I24" s="111">
        <v>11058000</v>
      </c>
      <c r="J24" s="112">
        <v>7.7</v>
      </c>
      <c r="K24" s="92"/>
    </row>
    <row r="25" spans="1:11" ht="15.75" customHeight="1" x14ac:dyDescent="0.3">
      <c r="A25" s="91">
        <v>1952</v>
      </c>
      <c r="B25" s="91"/>
      <c r="C25" s="111">
        <v>3061</v>
      </c>
      <c r="D25" s="111">
        <v>71311</v>
      </c>
      <c r="E25" s="111">
        <v>3562</v>
      </c>
      <c r="F25" s="111">
        <v>110874</v>
      </c>
      <c r="G25" s="111">
        <v>48347307772</v>
      </c>
      <c r="H25" s="111">
        <v>5135893</v>
      </c>
      <c r="I25" s="111">
        <v>11743000</v>
      </c>
      <c r="J25" s="112">
        <v>7.4</v>
      </c>
      <c r="K25" s="92"/>
    </row>
    <row r="26" spans="1:11" ht="15.75" customHeight="1" x14ac:dyDescent="0.3">
      <c r="A26" s="91">
        <v>1953</v>
      </c>
      <c r="B26" s="91"/>
      <c r="C26" s="111">
        <v>2900</v>
      </c>
      <c r="D26" s="111">
        <v>69222</v>
      </c>
      <c r="E26" s="111">
        <v>3371</v>
      </c>
      <c r="F26" s="111">
        <v>106427</v>
      </c>
      <c r="G26" s="111">
        <v>51454488893</v>
      </c>
      <c r="H26" s="111">
        <v>5484327</v>
      </c>
      <c r="I26" s="111">
        <v>12168000</v>
      </c>
      <c r="J26" s="112">
        <v>6.6</v>
      </c>
      <c r="K26" s="92"/>
    </row>
    <row r="27" spans="1:11" ht="15.75" customHeight="1" x14ac:dyDescent="0.3">
      <c r="A27" s="91">
        <v>1954</v>
      </c>
      <c r="B27" s="91"/>
      <c r="C27" s="111">
        <v>2706</v>
      </c>
      <c r="D27" s="111">
        <v>71364</v>
      </c>
      <c r="E27" s="111">
        <v>3104</v>
      </c>
      <c r="F27" s="111">
        <v>108265</v>
      </c>
      <c r="G27" s="111">
        <v>51732460320</v>
      </c>
      <c r="H27" s="111">
        <v>5673692</v>
      </c>
      <c r="I27" s="111">
        <v>12595000</v>
      </c>
      <c r="J27" s="112">
        <v>6</v>
      </c>
      <c r="K27" s="92"/>
    </row>
    <row r="28" spans="1:11" ht="15.75" customHeight="1" x14ac:dyDescent="0.3">
      <c r="A28" s="91">
        <v>1955</v>
      </c>
      <c r="B28" s="91"/>
      <c r="C28" s="111">
        <v>2981</v>
      </c>
      <c r="D28" s="111">
        <v>77908</v>
      </c>
      <c r="E28" s="111">
        <v>3431</v>
      </c>
      <c r="F28" s="111">
        <v>120182</v>
      </c>
      <c r="G28" s="111">
        <v>55151377318</v>
      </c>
      <c r="H28" s="111">
        <v>6158596</v>
      </c>
      <c r="I28" s="111">
        <v>13035000</v>
      </c>
      <c r="J28" s="112">
        <v>6.2</v>
      </c>
      <c r="K28" s="92"/>
    </row>
    <row r="29" spans="1:11" ht="15.75" customHeight="1" x14ac:dyDescent="0.3">
      <c r="A29" s="91">
        <v>1956</v>
      </c>
      <c r="B29" s="91"/>
      <c r="C29" s="111">
        <v>3290</v>
      </c>
      <c r="D29" s="111">
        <v>84562</v>
      </c>
      <c r="E29" s="111">
        <v>3804</v>
      </c>
      <c r="F29" s="111">
        <v>130982</v>
      </c>
      <c r="G29" s="111">
        <v>59426661577</v>
      </c>
      <c r="H29" s="111">
        <v>6506592</v>
      </c>
      <c r="I29" s="111">
        <v>13600000</v>
      </c>
      <c r="J29" s="112">
        <v>6.4</v>
      </c>
      <c r="K29" s="92"/>
    </row>
    <row r="30" spans="1:11" ht="15.75" customHeight="1" x14ac:dyDescent="0.3">
      <c r="A30" s="91">
        <v>1957</v>
      </c>
      <c r="B30" s="91"/>
      <c r="C30" s="111">
        <v>3173</v>
      </c>
      <c r="D30" s="111">
        <v>86398</v>
      </c>
      <c r="E30" s="111">
        <v>3691</v>
      </c>
      <c r="F30" s="111">
        <v>134822</v>
      </c>
      <c r="G30" s="111">
        <v>61602779502</v>
      </c>
      <c r="H30" s="111">
        <v>6803273</v>
      </c>
      <c r="I30" s="111">
        <v>14160000</v>
      </c>
      <c r="J30" s="112">
        <v>6</v>
      </c>
      <c r="K30" s="92"/>
    </row>
    <row r="31" spans="1:11" ht="15.75" customHeight="1" x14ac:dyDescent="0.3">
      <c r="A31" s="91">
        <v>1958</v>
      </c>
      <c r="B31" s="91"/>
      <c r="C31" s="111">
        <v>3041</v>
      </c>
      <c r="D31" s="111">
        <v>87265</v>
      </c>
      <c r="E31" s="111">
        <v>3510</v>
      </c>
      <c r="F31" s="111">
        <v>135565</v>
      </c>
      <c r="G31" s="111">
        <v>63909847624</v>
      </c>
      <c r="H31" s="111">
        <v>7269348</v>
      </c>
      <c r="I31" s="111">
        <v>14752000</v>
      </c>
      <c r="J31" s="112">
        <v>5.5</v>
      </c>
      <c r="K31" s="92"/>
    </row>
    <row r="32" spans="1:11" ht="15.75" customHeight="1" x14ac:dyDescent="0.3">
      <c r="A32" s="91">
        <v>1959</v>
      </c>
      <c r="B32" s="91"/>
      <c r="C32" s="111">
        <v>3062</v>
      </c>
      <c r="D32" s="111">
        <v>92818</v>
      </c>
      <c r="E32" s="111">
        <v>3588</v>
      </c>
      <c r="F32" s="111">
        <v>143634</v>
      </c>
      <c r="G32" s="111">
        <v>68278117375</v>
      </c>
      <c r="H32" s="111">
        <v>7368806</v>
      </c>
      <c r="I32" s="111">
        <v>15555000</v>
      </c>
      <c r="J32" s="112">
        <v>5.3</v>
      </c>
      <c r="K32" s="92"/>
    </row>
    <row r="33" spans="1:10" ht="15.75" customHeight="1" x14ac:dyDescent="0.3">
      <c r="A33" s="88">
        <v>1960</v>
      </c>
      <c r="B33" s="88"/>
      <c r="C33" s="111">
        <v>3213</v>
      </c>
      <c r="D33" s="111">
        <v>100026</v>
      </c>
      <c r="E33" s="111">
        <v>3723</v>
      </c>
      <c r="F33" s="111">
        <v>154760</v>
      </c>
      <c r="G33" s="111">
        <v>70257580644</v>
      </c>
      <c r="H33" s="111">
        <v>7809724</v>
      </c>
      <c r="I33" s="111">
        <v>15860000</v>
      </c>
      <c r="J33" s="110">
        <v>5.3</v>
      </c>
    </row>
    <row r="34" spans="1:10" ht="15.75" customHeight="1" x14ac:dyDescent="0.3">
      <c r="A34" s="88">
        <v>1961</v>
      </c>
      <c r="B34" s="88"/>
      <c r="C34" s="111">
        <v>3368</v>
      </c>
      <c r="D34" s="111">
        <v>105631</v>
      </c>
      <c r="E34" s="111">
        <v>3839</v>
      </c>
      <c r="F34" s="111">
        <v>163945</v>
      </c>
      <c r="G34" s="111">
        <v>73335128762</v>
      </c>
      <c r="H34" s="111">
        <v>8095957</v>
      </c>
      <c r="I34" s="111">
        <v>16445000</v>
      </c>
      <c r="J34" s="110">
        <v>5.2</v>
      </c>
    </row>
    <row r="35" spans="1:10" ht="15.75" customHeight="1" x14ac:dyDescent="0.3">
      <c r="A35" s="88">
        <v>1962</v>
      </c>
      <c r="B35" s="88"/>
      <c r="C35" s="111">
        <v>3519</v>
      </c>
      <c r="D35" s="111">
        <v>118951</v>
      </c>
      <c r="E35" s="111">
        <v>4121</v>
      </c>
      <c r="F35" s="111">
        <v>184676</v>
      </c>
      <c r="G35" s="111">
        <v>76934039378</v>
      </c>
      <c r="H35" s="111">
        <v>8790834</v>
      </c>
      <c r="I35" s="111">
        <v>17094000</v>
      </c>
      <c r="J35" s="110">
        <v>5.4</v>
      </c>
    </row>
    <row r="36" spans="1:10" ht="15.75" customHeight="1" x14ac:dyDescent="0.3">
      <c r="A36" s="88">
        <v>1963</v>
      </c>
      <c r="B36" s="88"/>
      <c r="C36" s="111">
        <v>3730</v>
      </c>
      <c r="D36" s="111">
        <v>127790</v>
      </c>
      <c r="E36" s="111">
        <v>4318</v>
      </c>
      <c r="F36" s="111">
        <v>197559</v>
      </c>
      <c r="G36" s="111">
        <v>83064423110</v>
      </c>
      <c r="H36" s="111">
        <v>9052654</v>
      </c>
      <c r="I36" s="111">
        <v>17675000</v>
      </c>
      <c r="J36" s="110">
        <v>5.2</v>
      </c>
    </row>
    <row r="37" spans="1:10" ht="15.75" customHeight="1" x14ac:dyDescent="0.3">
      <c r="A37" s="88">
        <v>1964</v>
      </c>
      <c r="B37" s="88"/>
      <c r="C37" s="111">
        <v>4098</v>
      </c>
      <c r="D37" s="111">
        <v>139862</v>
      </c>
      <c r="E37" s="111">
        <v>4743</v>
      </c>
      <c r="F37" s="111">
        <v>215395</v>
      </c>
      <c r="G37" s="111">
        <v>87232255075</v>
      </c>
      <c r="H37" s="111">
        <v>9651324</v>
      </c>
      <c r="I37" s="111">
        <v>18234000</v>
      </c>
      <c r="J37" s="110">
        <v>5.4</v>
      </c>
    </row>
    <row r="38" spans="1:10" ht="15.75" customHeight="1" x14ac:dyDescent="0.3">
      <c r="A38" s="88">
        <v>1965</v>
      </c>
      <c r="B38" s="88"/>
      <c r="C38" s="111">
        <v>4053</v>
      </c>
      <c r="D38" s="111">
        <v>143865</v>
      </c>
      <c r="E38" s="111">
        <v>4706</v>
      </c>
      <c r="F38" s="111">
        <v>220460</v>
      </c>
      <c r="G38" s="111">
        <v>92162779049</v>
      </c>
      <c r="H38" s="111">
        <v>10203490</v>
      </c>
      <c r="I38" s="111">
        <v>18756000</v>
      </c>
      <c r="J38" s="110">
        <v>5.0999999999999996</v>
      </c>
    </row>
    <row r="39" spans="1:10" ht="15.75" customHeight="1" x14ac:dyDescent="0.3">
      <c r="A39" s="88">
        <v>1966</v>
      </c>
      <c r="B39" s="88"/>
      <c r="C39" s="111">
        <v>4213</v>
      </c>
      <c r="D39" s="111">
        <v>150571</v>
      </c>
      <c r="E39" s="111">
        <v>4830</v>
      </c>
      <c r="F39" s="111">
        <v>230000</v>
      </c>
      <c r="G39" s="111">
        <v>95987000856</v>
      </c>
      <c r="H39" s="111">
        <v>10496928</v>
      </c>
      <c r="I39" s="111">
        <v>19195000</v>
      </c>
      <c r="J39" s="113">
        <v>5</v>
      </c>
    </row>
    <row r="40" spans="1:10" ht="15.75" customHeight="1" x14ac:dyDescent="0.3">
      <c r="A40" s="88">
        <v>1967</v>
      </c>
      <c r="B40" s="88"/>
      <c r="C40" s="111">
        <v>4215</v>
      </c>
      <c r="D40" s="111">
        <v>152321</v>
      </c>
      <c r="E40" s="111">
        <v>4883</v>
      </c>
      <c r="F40" s="111">
        <v>233834</v>
      </c>
      <c r="G40" s="111">
        <v>99462198703</v>
      </c>
      <c r="H40" s="111">
        <v>10691800</v>
      </c>
      <c r="I40" s="111">
        <v>19535000</v>
      </c>
      <c r="J40" s="110">
        <v>4.9000000000000004</v>
      </c>
    </row>
    <row r="41" spans="1:10" ht="15.75" customHeight="1" x14ac:dyDescent="0.3">
      <c r="A41" s="88">
        <v>1968</v>
      </c>
      <c r="B41" s="88"/>
      <c r="C41" s="111">
        <v>4224</v>
      </c>
      <c r="D41" s="111">
        <v>156547</v>
      </c>
      <c r="E41" s="111">
        <v>4853</v>
      </c>
      <c r="F41" s="111">
        <v>239944</v>
      </c>
      <c r="G41" s="111">
        <v>106177292458</v>
      </c>
      <c r="H41" s="111">
        <v>11368250</v>
      </c>
      <c r="I41" s="111">
        <v>19782000</v>
      </c>
      <c r="J41" s="110">
        <v>4.5999999999999996</v>
      </c>
    </row>
    <row r="42" spans="1:10" ht="15.75" customHeight="1" x14ac:dyDescent="0.3">
      <c r="A42" s="88">
        <v>1969</v>
      </c>
      <c r="B42" s="88"/>
      <c r="C42" s="111">
        <v>4427</v>
      </c>
      <c r="D42" s="111">
        <v>159927</v>
      </c>
      <c r="E42" s="111">
        <v>5080</v>
      </c>
      <c r="F42" s="111">
        <v>245706</v>
      </c>
      <c r="G42" s="111">
        <v>112109495394</v>
      </c>
      <c r="H42" s="111">
        <v>11920992</v>
      </c>
      <c r="I42" s="111">
        <v>19856000</v>
      </c>
      <c r="J42" s="110">
        <v>4.5</v>
      </c>
    </row>
    <row r="43" spans="1:10" ht="15.75" customHeight="1" x14ac:dyDescent="0.3">
      <c r="A43" s="88">
        <v>1970</v>
      </c>
      <c r="B43" s="88"/>
      <c r="C43" s="111">
        <v>4277</v>
      </c>
      <c r="D43" s="111">
        <v>158391</v>
      </c>
      <c r="E43" s="111">
        <v>4901</v>
      </c>
      <c r="F43" s="111">
        <v>241589</v>
      </c>
      <c r="G43" s="111">
        <v>117212090943</v>
      </c>
      <c r="H43" s="111">
        <v>12504121</v>
      </c>
      <c r="I43" s="111">
        <v>19953134</v>
      </c>
      <c r="J43" s="110">
        <v>4.2</v>
      </c>
    </row>
    <row r="44" spans="1:10" ht="15.75" customHeight="1" x14ac:dyDescent="0.3">
      <c r="A44" s="88">
        <v>1971</v>
      </c>
      <c r="B44" s="88"/>
      <c r="C44" s="111">
        <v>3953</v>
      </c>
      <c r="D44" s="111">
        <v>160182</v>
      </c>
      <c r="E44" s="111">
        <v>4462</v>
      </c>
      <c r="F44" s="111">
        <v>240423</v>
      </c>
      <c r="G44" s="111">
        <v>122563745201</v>
      </c>
      <c r="H44" s="111">
        <v>12818794</v>
      </c>
      <c r="I44" s="111">
        <v>20002900</v>
      </c>
      <c r="J44" s="110">
        <v>3.6</v>
      </c>
    </row>
    <row r="45" spans="1:10" ht="15.75" customHeight="1" x14ac:dyDescent="0.3">
      <c r="A45" s="88">
        <v>1972</v>
      </c>
      <c r="B45" s="88"/>
      <c r="C45" s="111">
        <v>4426</v>
      </c>
      <c r="D45" s="111">
        <v>172197</v>
      </c>
      <c r="E45" s="111">
        <v>4996</v>
      </c>
      <c r="F45" s="111">
        <v>252429</v>
      </c>
      <c r="G45" s="111">
        <v>126716750299</v>
      </c>
      <c r="H45" s="111">
        <v>13303210</v>
      </c>
      <c r="I45" s="111">
        <v>20524000</v>
      </c>
      <c r="J45" s="110">
        <v>3.9</v>
      </c>
    </row>
    <row r="46" spans="1:10" ht="15.75" customHeight="1" x14ac:dyDescent="0.3">
      <c r="A46" s="88">
        <v>1973</v>
      </c>
      <c r="B46" s="88"/>
      <c r="C46" s="111">
        <v>4318</v>
      </c>
      <c r="D46" s="111">
        <v>171707</v>
      </c>
      <c r="E46" s="111">
        <v>4905</v>
      </c>
      <c r="F46" s="111">
        <v>250396</v>
      </c>
      <c r="G46" s="111">
        <v>132508094172</v>
      </c>
      <c r="H46" s="111">
        <v>13874213</v>
      </c>
      <c r="I46" s="111">
        <v>20741000</v>
      </c>
      <c r="J46" s="110">
        <v>3.7</v>
      </c>
    </row>
    <row r="47" spans="1:10" ht="15.75" customHeight="1" x14ac:dyDescent="0.3">
      <c r="A47" s="88">
        <v>1974</v>
      </c>
      <c r="B47" s="88"/>
      <c r="C47" s="111">
        <v>3550</v>
      </c>
      <c r="D47" s="111">
        <v>160370</v>
      </c>
      <c r="E47" s="111">
        <v>4019</v>
      </c>
      <c r="F47" s="111">
        <v>231253</v>
      </c>
      <c r="G47" s="111">
        <v>127157391600</v>
      </c>
      <c r="H47" s="111">
        <v>14181998</v>
      </c>
      <c r="I47" s="111">
        <v>20933000</v>
      </c>
      <c r="J47" s="110">
        <v>3.2</v>
      </c>
    </row>
    <row r="48" spans="1:10" ht="15.75" customHeight="1" x14ac:dyDescent="0.3">
      <c r="A48" s="88">
        <v>1975</v>
      </c>
      <c r="B48" s="88"/>
      <c r="C48" s="111">
        <v>3751</v>
      </c>
      <c r="D48" s="111">
        <v>167758</v>
      </c>
      <c r="E48" s="111">
        <v>4189</v>
      </c>
      <c r="F48" s="111">
        <v>243882</v>
      </c>
      <c r="G48" s="111">
        <v>131347628700</v>
      </c>
      <c r="H48" s="111">
        <v>14368819</v>
      </c>
      <c r="I48" s="111">
        <v>21113000</v>
      </c>
      <c r="J48" s="110">
        <v>3.2</v>
      </c>
    </row>
    <row r="49" spans="1:10" ht="15.75" customHeight="1" x14ac:dyDescent="0.3">
      <c r="A49" s="88">
        <v>1976</v>
      </c>
      <c r="B49" s="88"/>
      <c r="C49" s="111">
        <v>3980</v>
      </c>
      <c r="D49" s="111">
        <v>176549</v>
      </c>
      <c r="E49" s="111">
        <v>4489</v>
      </c>
      <c r="F49" s="111">
        <v>257419</v>
      </c>
      <c r="G49" s="111">
        <v>142244262500</v>
      </c>
      <c r="H49" s="111">
        <v>14748473</v>
      </c>
      <c r="I49" s="111">
        <v>21520000</v>
      </c>
      <c r="J49" s="110">
        <v>3.2</v>
      </c>
    </row>
    <row r="50" spans="1:10" ht="15.75" customHeight="1" x14ac:dyDescent="0.3">
      <c r="A50" s="88">
        <v>1977</v>
      </c>
      <c r="B50" s="88"/>
      <c r="C50" s="111">
        <v>4443</v>
      </c>
      <c r="D50" s="111">
        <v>193270</v>
      </c>
      <c r="E50" s="111">
        <v>4942</v>
      </c>
      <c r="F50" s="111">
        <v>284079</v>
      </c>
      <c r="G50" s="111">
        <v>153596262400</v>
      </c>
      <c r="H50" s="111">
        <v>15447979</v>
      </c>
      <c r="I50" s="111">
        <v>21896000</v>
      </c>
      <c r="J50" s="110">
        <v>3.2</v>
      </c>
    </row>
    <row r="51" spans="1:10" ht="15.75" customHeight="1" x14ac:dyDescent="0.3">
      <c r="A51" s="88">
        <v>1978</v>
      </c>
      <c r="B51" s="88"/>
      <c r="C51" s="111">
        <v>4712</v>
      </c>
      <c r="D51" s="111">
        <v>211156</v>
      </c>
      <c r="E51" s="111">
        <v>5296</v>
      </c>
      <c r="F51" s="111">
        <v>312620</v>
      </c>
      <c r="G51" s="111">
        <v>165130609000</v>
      </c>
      <c r="H51" s="111">
        <v>16058370</v>
      </c>
      <c r="I51" s="111">
        <v>22297000</v>
      </c>
      <c r="J51" s="110">
        <v>3.2</v>
      </c>
    </row>
    <row r="52" spans="1:10" ht="15.75" customHeight="1" x14ac:dyDescent="0.3">
      <c r="A52" s="88">
        <v>1979</v>
      </c>
      <c r="B52" s="88"/>
      <c r="C52" s="111">
        <v>4941</v>
      </c>
      <c r="D52" s="111">
        <v>210557</v>
      </c>
      <c r="E52" s="111">
        <v>5503</v>
      </c>
      <c r="F52" s="111">
        <v>309240</v>
      </c>
      <c r="G52" s="111">
        <v>163700565600</v>
      </c>
      <c r="H52" s="111">
        <v>16580967</v>
      </c>
      <c r="I52" s="111">
        <v>22693700</v>
      </c>
      <c r="J52" s="110">
        <v>3.4</v>
      </c>
    </row>
    <row r="53" spans="1:10" ht="15.75" customHeight="1" x14ac:dyDescent="0.3">
      <c r="A53" s="88">
        <v>1980</v>
      </c>
      <c r="B53" s="88"/>
      <c r="C53" s="111">
        <v>4926</v>
      </c>
      <c r="D53" s="111">
        <v>198172</v>
      </c>
      <c r="E53" s="111">
        <v>5489</v>
      </c>
      <c r="F53" s="111">
        <v>291939</v>
      </c>
      <c r="G53" s="111">
        <v>160474100000</v>
      </c>
      <c r="H53" s="111">
        <v>17334976</v>
      </c>
      <c r="I53" s="111">
        <v>23616000</v>
      </c>
      <c r="J53" s="110">
        <v>3.4</v>
      </c>
    </row>
    <row r="54" spans="1:10" ht="15.75" customHeight="1" x14ac:dyDescent="0.3">
      <c r="A54" s="88">
        <v>1981</v>
      </c>
      <c r="B54" s="88"/>
      <c r="C54" s="111">
        <v>4666</v>
      </c>
      <c r="D54" s="111">
        <v>194781</v>
      </c>
      <c r="E54" s="111">
        <v>5170</v>
      </c>
      <c r="F54" s="111">
        <v>287324</v>
      </c>
      <c r="G54" s="111">
        <v>160800000000</v>
      </c>
      <c r="H54" s="111">
        <v>17217477</v>
      </c>
      <c r="I54" s="111">
        <v>24196000</v>
      </c>
      <c r="J54" s="110">
        <v>3.2</v>
      </c>
    </row>
    <row r="55" spans="1:10" ht="15.75" customHeight="1" x14ac:dyDescent="0.3">
      <c r="A55" s="88">
        <v>1982</v>
      </c>
      <c r="B55" s="88"/>
      <c r="C55" s="111">
        <v>4113</v>
      </c>
      <c r="D55" s="111">
        <v>184972</v>
      </c>
      <c r="E55" s="111">
        <v>4609</v>
      </c>
      <c r="F55" s="111">
        <v>274073</v>
      </c>
      <c r="G55" s="111">
        <v>170000000000</v>
      </c>
      <c r="H55" s="111">
        <v>17482588</v>
      </c>
      <c r="I55" s="111">
        <v>24724000</v>
      </c>
      <c r="J55" s="110">
        <v>2.7</v>
      </c>
    </row>
    <row r="56" spans="1:10" ht="15.75" customHeight="1" x14ac:dyDescent="0.3">
      <c r="A56" s="88">
        <v>1983</v>
      </c>
      <c r="B56" s="88"/>
      <c r="C56" s="111">
        <v>4087</v>
      </c>
      <c r="D56" s="111">
        <v>196394</v>
      </c>
      <c r="E56" s="111">
        <v>4571</v>
      </c>
      <c r="F56" s="111">
        <v>292538</v>
      </c>
      <c r="G56" s="111">
        <v>182653000000</v>
      </c>
      <c r="H56" s="111">
        <v>18206318</v>
      </c>
      <c r="I56" s="111">
        <v>25174000</v>
      </c>
      <c r="J56" s="110">
        <v>2.5</v>
      </c>
    </row>
    <row r="57" spans="1:10" ht="15.75" customHeight="1" x14ac:dyDescent="0.3">
      <c r="A57" s="88">
        <v>1984</v>
      </c>
      <c r="B57" s="88"/>
      <c r="C57" s="111">
        <v>4497</v>
      </c>
      <c r="D57" s="111">
        <v>208419</v>
      </c>
      <c r="E57" s="111">
        <v>4999</v>
      </c>
      <c r="F57" s="111">
        <v>309352</v>
      </c>
      <c r="G57" s="111">
        <v>195990000000</v>
      </c>
      <c r="H57" s="111">
        <v>18504004</v>
      </c>
      <c r="I57" s="111">
        <v>25622000</v>
      </c>
      <c r="J57" s="110">
        <v>2.6</v>
      </c>
    </row>
    <row r="58" spans="1:10" ht="15.75" customHeight="1" x14ac:dyDescent="0.3">
      <c r="A58" s="88">
        <v>1985</v>
      </c>
      <c r="B58" s="88"/>
      <c r="C58" s="111">
        <v>4422</v>
      </c>
      <c r="D58" s="111">
        <v>216170</v>
      </c>
      <c r="E58" s="111">
        <v>4933</v>
      </c>
      <c r="F58" s="111">
        <v>322703</v>
      </c>
      <c r="G58" s="111">
        <v>203782000000</v>
      </c>
      <c r="H58" s="111">
        <v>19645982</v>
      </c>
      <c r="I58" s="111">
        <v>26365100</v>
      </c>
      <c r="J58" s="110">
        <v>2.4</v>
      </c>
    </row>
    <row r="59" spans="1:10" ht="15.75" customHeight="1" x14ac:dyDescent="0.3">
      <c r="A59" s="88">
        <v>1986</v>
      </c>
      <c r="B59" s="88"/>
      <c r="C59" s="111">
        <v>4647</v>
      </c>
      <c r="D59" s="111">
        <v>233004</v>
      </c>
      <c r="E59" s="111">
        <v>5222</v>
      </c>
      <c r="F59" s="111">
        <v>347351</v>
      </c>
      <c r="G59" s="111">
        <v>213117000000</v>
      </c>
      <c r="H59" s="111">
        <v>20458130</v>
      </c>
      <c r="I59" s="111">
        <v>26980800</v>
      </c>
      <c r="J59" s="110">
        <v>2.5</v>
      </c>
    </row>
    <row r="60" spans="1:10" ht="15.75" customHeight="1" x14ac:dyDescent="0.3">
      <c r="A60" s="88">
        <v>1987</v>
      </c>
      <c r="B60" s="88"/>
      <c r="C60" s="111">
        <v>4920</v>
      </c>
      <c r="D60" s="111">
        <v>239190</v>
      </c>
      <c r="E60" s="111">
        <v>5500</v>
      </c>
      <c r="F60" s="111">
        <v>360699</v>
      </c>
      <c r="G60" s="111">
        <v>226271000000</v>
      </c>
      <c r="H60" s="111">
        <v>20605925</v>
      </c>
      <c r="I60" s="111">
        <v>27662900</v>
      </c>
      <c r="J60" s="110">
        <v>2.4</v>
      </c>
    </row>
    <row r="61" spans="1:10" ht="15.75" customHeight="1" x14ac:dyDescent="0.3">
      <c r="A61" s="88">
        <v>1988</v>
      </c>
      <c r="B61" s="88"/>
      <c r="C61" s="111">
        <v>4859</v>
      </c>
      <c r="D61" s="111">
        <v>235491</v>
      </c>
      <c r="E61" s="111">
        <v>5381</v>
      </c>
      <c r="F61" s="111">
        <v>356945</v>
      </c>
      <c r="G61" s="111">
        <v>239043000000</v>
      </c>
      <c r="H61" s="111">
        <v>21656938</v>
      </c>
      <c r="I61" s="111">
        <v>28314500</v>
      </c>
      <c r="J61" s="110">
        <v>2.2999999999999998</v>
      </c>
    </row>
    <row r="62" spans="1:10" ht="15.75" customHeight="1" x14ac:dyDescent="0.3">
      <c r="A62" s="88">
        <v>1989</v>
      </c>
      <c r="B62" s="88"/>
      <c r="C62" s="111">
        <v>4834</v>
      </c>
      <c r="D62" s="111">
        <v>236831</v>
      </c>
      <c r="E62" s="111">
        <v>5381</v>
      </c>
      <c r="F62" s="111">
        <v>363645</v>
      </c>
      <c r="G62" s="111">
        <v>251481000000</v>
      </c>
      <c r="H62" s="111">
        <v>21999869</v>
      </c>
      <c r="I62" s="111">
        <v>29063200</v>
      </c>
      <c r="J62" s="110">
        <v>2.1</v>
      </c>
    </row>
    <row r="63" spans="1:10" ht="15.75" customHeight="1" x14ac:dyDescent="0.3">
      <c r="A63" s="88">
        <v>1990</v>
      </c>
      <c r="B63" s="88"/>
      <c r="C63" s="111">
        <v>4660</v>
      </c>
      <c r="D63" s="111">
        <v>236542</v>
      </c>
      <c r="E63" s="111">
        <v>5173</v>
      </c>
      <c r="F63" s="111">
        <v>365758</v>
      </c>
      <c r="G63" s="111">
        <v>258967000000</v>
      </c>
      <c r="H63" s="111">
        <v>22198529</v>
      </c>
      <c r="I63" s="111">
        <v>29976000</v>
      </c>
      <c r="J63" s="113">
        <v>2</v>
      </c>
    </row>
    <row r="64" spans="1:10" ht="15.75" customHeight="1" x14ac:dyDescent="0.3">
      <c r="A64" s="88">
        <v>1991</v>
      </c>
      <c r="B64" s="88"/>
      <c r="C64" s="111">
        <v>4164</v>
      </c>
      <c r="D64" s="111">
        <v>224004</v>
      </c>
      <c r="E64" s="111">
        <v>4649</v>
      </c>
      <c r="F64" s="111">
        <v>350068</v>
      </c>
      <c r="G64" s="111">
        <v>258268000000</v>
      </c>
      <c r="H64" s="111">
        <v>22509215</v>
      </c>
      <c r="I64" s="111">
        <v>30646000</v>
      </c>
      <c r="J64" s="110">
        <v>1.8</v>
      </c>
    </row>
    <row r="65" spans="1:10" ht="15.75" customHeight="1" x14ac:dyDescent="0.3">
      <c r="A65" s="88">
        <v>1992</v>
      </c>
      <c r="B65" s="88"/>
      <c r="C65" s="111">
        <v>3707</v>
      </c>
      <c r="D65" s="111">
        <v>215072</v>
      </c>
      <c r="E65" s="111">
        <v>4185</v>
      </c>
      <c r="F65" s="111">
        <v>338154</v>
      </c>
      <c r="G65" s="111">
        <v>260402000000</v>
      </c>
      <c r="H65" s="111">
        <v>22299602</v>
      </c>
      <c r="I65" s="111">
        <v>31300000</v>
      </c>
      <c r="J65" s="110">
        <v>1.6</v>
      </c>
    </row>
    <row r="66" spans="1:10" ht="15.75" customHeight="1" x14ac:dyDescent="0.3">
      <c r="A66" s="88">
        <v>1993</v>
      </c>
      <c r="B66" s="88"/>
      <c r="C66" s="111">
        <v>3678</v>
      </c>
      <c r="D66" s="111">
        <v>202656</v>
      </c>
      <c r="E66" s="111">
        <v>4163</v>
      </c>
      <c r="F66" s="111">
        <v>315184</v>
      </c>
      <c r="G66" s="111">
        <v>266304000000</v>
      </c>
      <c r="H66" s="111">
        <v>22421132</v>
      </c>
      <c r="I66" s="111">
        <v>31742400</v>
      </c>
      <c r="J66" s="110">
        <v>1.56</v>
      </c>
    </row>
    <row r="67" spans="1:10" ht="15.75" customHeight="1" x14ac:dyDescent="0.3">
      <c r="A67" s="88">
        <v>1994</v>
      </c>
      <c r="B67" s="88"/>
      <c r="C67" s="111">
        <v>3772</v>
      </c>
      <c r="D67" s="111">
        <v>203223</v>
      </c>
      <c r="E67" s="111">
        <v>4212</v>
      </c>
      <c r="F67" s="111">
        <v>316441</v>
      </c>
      <c r="G67" s="111">
        <v>272109000000</v>
      </c>
      <c r="H67" s="111">
        <v>22218083</v>
      </c>
      <c r="I67" s="111">
        <v>32140000</v>
      </c>
      <c r="J67" s="110">
        <v>1.55</v>
      </c>
    </row>
    <row r="68" spans="1:10" ht="15.75" customHeight="1" x14ac:dyDescent="0.3">
      <c r="A68" s="88">
        <v>1995</v>
      </c>
      <c r="B68" s="88"/>
      <c r="C68" s="111">
        <v>3636</v>
      </c>
      <c r="D68" s="111">
        <v>196569</v>
      </c>
      <c r="E68" s="111">
        <v>4165</v>
      </c>
      <c r="F68" s="111">
        <v>304941</v>
      </c>
      <c r="G68" s="111">
        <v>274840000000</v>
      </c>
      <c r="H68" s="111">
        <v>22559335</v>
      </c>
      <c r="I68" s="111">
        <v>32063000</v>
      </c>
      <c r="J68" s="110">
        <v>1.52</v>
      </c>
    </row>
    <row r="69" spans="1:10" ht="15.75" customHeight="1" x14ac:dyDescent="0.3">
      <c r="A69" s="88">
        <v>1996</v>
      </c>
      <c r="B69" s="88"/>
      <c r="C69" s="111">
        <v>3555</v>
      </c>
      <c r="D69" s="111">
        <v>193805</v>
      </c>
      <c r="E69" s="111">
        <v>3972</v>
      </c>
      <c r="F69" s="111">
        <v>300106</v>
      </c>
      <c r="G69" s="111">
        <v>278785000000</v>
      </c>
      <c r="H69" s="111">
        <v>22931314</v>
      </c>
      <c r="I69" s="111">
        <v>32383000</v>
      </c>
      <c r="J69" s="110">
        <v>1.42</v>
      </c>
    </row>
    <row r="70" spans="1:10" ht="15.75" customHeight="1" x14ac:dyDescent="0.3">
      <c r="A70" s="88">
        <v>1997</v>
      </c>
      <c r="B70" s="88"/>
      <c r="C70" s="111">
        <v>3252</v>
      </c>
      <c r="D70" s="111">
        <v>185952</v>
      </c>
      <c r="E70" s="111">
        <v>3671</v>
      </c>
      <c r="F70" s="111">
        <v>284871</v>
      </c>
      <c r="G70" s="111">
        <v>284824000000</v>
      </c>
      <c r="H70" s="111">
        <v>21724078</v>
      </c>
      <c r="I70" s="111">
        <v>32957000</v>
      </c>
      <c r="J70" s="110">
        <v>1.29</v>
      </c>
    </row>
    <row r="71" spans="1:10" ht="15.75" customHeight="1" x14ac:dyDescent="0.3">
      <c r="A71" s="88">
        <v>1998</v>
      </c>
      <c r="B71" s="88"/>
      <c r="C71" s="111">
        <v>3075</v>
      </c>
      <c r="D71" s="111">
        <v>189007</v>
      </c>
      <c r="E71" s="111">
        <v>3459</v>
      </c>
      <c r="F71" s="111">
        <v>290698</v>
      </c>
      <c r="G71" s="111">
        <v>290406000000</v>
      </c>
      <c r="H71" s="111">
        <v>23200240</v>
      </c>
      <c r="I71" s="111">
        <v>33494000</v>
      </c>
      <c r="J71" s="110">
        <v>1.19</v>
      </c>
    </row>
    <row r="72" spans="1:10" ht="15.75" customHeight="1" x14ac:dyDescent="0.3">
      <c r="A72" s="88">
        <v>1999</v>
      </c>
      <c r="B72" s="88"/>
      <c r="C72" s="111">
        <v>3144</v>
      </c>
      <c r="D72" s="111">
        <v>188730</v>
      </c>
      <c r="E72" s="111">
        <v>3559</v>
      </c>
      <c r="F72" s="111">
        <v>288727</v>
      </c>
      <c r="G72" s="111">
        <v>299577000000</v>
      </c>
      <c r="H72" s="111">
        <v>23747494</v>
      </c>
      <c r="I72" s="111">
        <v>34036000</v>
      </c>
      <c r="J72" s="110">
        <v>1.19</v>
      </c>
    </row>
    <row r="73" spans="1:10" ht="15.75" customHeight="1" x14ac:dyDescent="0.3">
      <c r="A73" s="88">
        <v>2000</v>
      </c>
      <c r="B73" s="88"/>
      <c r="C73" s="111">
        <v>3331</v>
      </c>
      <c r="D73" s="111">
        <v>198348</v>
      </c>
      <c r="E73" s="111">
        <v>3730</v>
      </c>
      <c r="F73" s="111">
        <v>303023</v>
      </c>
      <c r="G73" s="111">
        <v>306464000000</v>
      </c>
      <c r="H73" s="111">
        <v>24714595</v>
      </c>
      <c r="I73" s="111">
        <v>34480000</v>
      </c>
      <c r="J73" s="110">
        <v>1.22</v>
      </c>
    </row>
    <row r="74" spans="1:10" ht="15.75" customHeight="1" x14ac:dyDescent="0.3">
      <c r="A74" s="88">
        <v>2001</v>
      </c>
      <c r="B74" s="88"/>
      <c r="C74" s="111">
        <v>3517</v>
      </c>
      <c r="D74" s="111">
        <v>201478</v>
      </c>
      <c r="E74" s="111">
        <v>3926</v>
      </c>
      <c r="F74" s="111">
        <v>305907</v>
      </c>
      <c r="G74" s="111">
        <v>314550000000</v>
      </c>
      <c r="H74" s="111">
        <v>25472630</v>
      </c>
      <c r="I74" s="111">
        <v>34758000</v>
      </c>
      <c r="J74" s="110">
        <v>1.25</v>
      </c>
    </row>
    <row r="75" spans="1:10" ht="15.75" customHeight="1" x14ac:dyDescent="0.3">
      <c r="A75" s="88">
        <v>2002</v>
      </c>
      <c r="B75" s="88"/>
      <c r="C75" s="111">
        <v>3650</v>
      </c>
      <c r="D75" s="111">
        <v>205223</v>
      </c>
      <c r="E75" s="111">
        <v>4089</v>
      </c>
      <c r="F75" s="111">
        <v>310689</v>
      </c>
      <c r="G75" s="111">
        <v>320874000000</v>
      </c>
      <c r="H75" s="111">
        <v>26488553</v>
      </c>
      <c r="I75" s="111">
        <v>35301000</v>
      </c>
      <c r="J75" s="110">
        <v>1.27</v>
      </c>
    </row>
    <row r="76" spans="1:10" ht="15.75" customHeight="1" x14ac:dyDescent="0.3">
      <c r="A76" s="88">
        <v>2003</v>
      </c>
      <c r="B76" s="88"/>
      <c r="C76" s="111">
        <v>3726</v>
      </c>
      <c r="D76" s="111">
        <v>204174</v>
      </c>
      <c r="E76" s="111">
        <v>4225</v>
      </c>
      <c r="F76" s="111">
        <v>307166</v>
      </c>
      <c r="G76" s="111">
        <v>324087000000</v>
      </c>
      <c r="H76" s="111">
        <v>26420438</v>
      </c>
      <c r="I76" s="111">
        <v>35934000</v>
      </c>
      <c r="J76" s="114">
        <v>1.3</v>
      </c>
    </row>
    <row r="77" spans="1:10" ht="15.75" customHeight="1" x14ac:dyDescent="0.3">
      <c r="A77" s="88">
        <v>2004</v>
      </c>
      <c r="B77" s="88"/>
      <c r="C77" s="111">
        <v>3701</v>
      </c>
      <c r="D77" s="111">
        <v>203386</v>
      </c>
      <c r="E77" s="111">
        <v>4094</v>
      </c>
      <c r="F77" s="111">
        <v>302357</v>
      </c>
      <c r="G77" s="111">
        <v>328641000000</v>
      </c>
      <c r="H77" s="111">
        <v>28258341</v>
      </c>
      <c r="I77" s="111">
        <v>36590800</v>
      </c>
      <c r="J77" s="110">
        <v>1.25</v>
      </c>
    </row>
    <row r="78" spans="1:10" ht="15.75" customHeight="1" x14ac:dyDescent="0.3">
      <c r="A78" s="88">
        <v>2005</v>
      </c>
      <c r="B78" s="88"/>
      <c r="C78" s="111">
        <v>3822</v>
      </c>
      <c r="D78" s="111">
        <v>198708</v>
      </c>
      <c r="E78" s="111">
        <v>4304</v>
      </c>
      <c r="F78" s="111">
        <v>292798</v>
      </c>
      <c r="G78" s="111">
        <v>327500000000</v>
      </c>
      <c r="H78" s="111">
        <v>28129822</v>
      </c>
      <c r="I78" s="111">
        <v>37004700</v>
      </c>
      <c r="J78" s="110">
        <v>1.31</v>
      </c>
    </row>
    <row r="79" spans="1:10" ht="15.75" customHeight="1" x14ac:dyDescent="0.3">
      <c r="A79" s="88">
        <v>2006</v>
      </c>
      <c r="B79" s="88"/>
      <c r="C79" s="111">
        <v>3793</v>
      </c>
      <c r="D79" s="111">
        <v>189957</v>
      </c>
      <c r="E79" s="111">
        <v>4197</v>
      </c>
      <c r="F79" s="111">
        <v>277574</v>
      </c>
      <c r="G79" s="111">
        <v>329700000000</v>
      </c>
      <c r="H79" s="111">
        <v>28705184</v>
      </c>
      <c r="I79" s="111">
        <v>37444400</v>
      </c>
      <c r="J79" s="110">
        <v>1.27</v>
      </c>
    </row>
    <row r="80" spans="1:10" ht="15.75" customHeight="1" x14ac:dyDescent="0.3">
      <c r="A80" s="88">
        <v>2007</v>
      </c>
      <c r="B80" s="88"/>
      <c r="C80" s="111">
        <v>3557</v>
      </c>
      <c r="D80" s="111">
        <v>184994</v>
      </c>
      <c r="E80" s="111">
        <v>3967</v>
      </c>
      <c r="F80" s="111">
        <v>266687</v>
      </c>
      <c r="G80" s="111">
        <v>330140000000</v>
      </c>
      <c r="H80" s="111">
        <v>28908964</v>
      </c>
      <c r="I80" s="111">
        <v>37771400</v>
      </c>
      <c r="J80" s="110">
        <v>1.18</v>
      </c>
    </row>
    <row r="81" spans="1:14" ht="15.75" customHeight="1" x14ac:dyDescent="0.3">
      <c r="A81" s="88">
        <v>2008</v>
      </c>
      <c r="B81" s="88"/>
      <c r="C81" s="111">
        <v>3113</v>
      </c>
      <c r="D81" s="111">
        <v>170496</v>
      </c>
      <c r="E81" s="111">
        <v>3401</v>
      </c>
      <c r="F81" s="111">
        <v>241873</v>
      </c>
      <c r="G81" s="111">
        <v>325750000000</v>
      </c>
      <c r="H81" s="111">
        <v>28663729</v>
      </c>
      <c r="I81" s="111">
        <v>38148500</v>
      </c>
      <c r="J81" s="110">
        <v>1.04</v>
      </c>
      <c r="N81" s="93"/>
    </row>
    <row r="82" spans="1:14" ht="15.75" customHeight="1" x14ac:dyDescent="0.3">
      <c r="A82" s="88">
        <v>2009</v>
      </c>
      <c r="B82" s="88"/>
      <c r="C82" s="111">
        <v>2805</v>
      </c>
      <c r="D82" s="111">
        <v>163519</v>
      </c>
      <c r="E82" s="111">
        <v>3076</v>
      </c>
      <c r="F82" s="111">
        <v>232770</v>
      </c>
      <c r="G82" s="111">
        <v>324275000000</v>
      </c>
      <c r="H82" s="111">
        <v>28495919</v>
      </c>
      <c r="I82" s="111">
        <v>38476700</v>
      </c>
      <c r="J82" s="110">
        <v>0.95</v>
      </c>
    </row>
    <row r="83" spans="1:14" ht="15.75" customHeight="1" x14ac:dyDescent="0.3">
      <c r="A83" s="88">
        <v>2010</v>
      </c>
      <c r="B83" s="88"/>
      <c r="C83" s="111">
        <v>2520</v>
      </c>
      <c r="D83" s="111">
        <v>161094</v>
      </c>
      <c r="E83" s="111">
        <v>2739</v>
      </c>
      <c r="F83" s="111">
        <v>229354</v>
      </c>
      <c r="G83" s="111">
        <v>327770000000</v>
      </c>
      <c r="H83" s="111">
        <v>28560744</v>
      </c>
      <c r="I83" s="111">
        <v>37318500</v>
      </c>
      <c r="J83" s="110">
        <v>0.84</v>
      </c>
    </row>
    <row r="84" spans="1:14" ht="15.75" customHeight="1" x14ac:dyDescent="0.3">
      <c r="A84" s="88">
        <v>2011</v>
      </c>
      <c r="B84" s="88"/>
      <c r="C84" s="111">
        <v>2628</v>
      </c>
      <c r="D84" s="111">
        <v>159115</v>
      </c>
      <c r="E84" s="111">
        <v>2835</v>
      </c>
      <c r="F84" s="111">
        <v>225602</v>
      </c>
      <c r="G84" s="111">
        <v>325032000000</v>
      </c>
      <c r="H84" s="111">
        <v>28463152</v>
      </c>
      <c r="I84" s="111">
        <v>37570300</v>
      </c>
      <c r="J84" s="110">
        <v>0.87</v>
      </c>
    </row>
    <row r="85" spans="1:14" ht="15.75" customHeight="1" x14ac:dyDescent="0.3">
      <c r="A85" s="88">
        <v>2012</v>
      </c>
      <c r="B85" s="88"/>
      <c r="C85" s="111">
        <v>2758</v>
      </c>
      <c r="D85" s="111">
        <v>159696</v>
      </c>
      <c r="E85" s="111">
        <v>2995</v>
      </c>
      <c r="F85" s="111">
        <v>226544</v>
      </c>
      <c r="G85" s="111">
        <v>326547000000</v>
      </c>
      <c r="H85" s="111">
        <v>28836311</v>
      </c>
      <c r="I85" s="111">
        <v>37872400</v>
      </c>
      <c r="J85" s="110">
        <v>0.92</v>
      </c>
    </row>
    <row r="86" spans="1:14" ht="15.75" customHeight="1" x14ac:dyDescent="0.3">
      <c r="A86" s="88">
        <v>2013</v>
      </c>
      <c r="B86" s="88"/>
      <c r="C86" s="111">
        <v>2853</v>
      </c>
      <c r="D86" s="111">
        <v>156909</v>
      </c>
      <c r="E86" s="111">
        <v>3104</v>
      </c>
      <c r="F86" s="111">
        <v>223128</v>
      </c>
      <c r="G86" s="111">
        <v>329174000000</v>
      </c>
      <c r="H86" s="111">
        <v>29679221</v>
      </c>
      <c r="I86" s="111">
        <v>38164000</v>
      </c>
      <c r="J86" s="110">
        <v>0.94</v>
      </c>
    </row>
    <row r="87" spans="1:14" ht="15.75" customHeight="1" x14ac:dyDescent="0.3">
      <c r="A87" s="88">
        <v>2014</v>
      </c>
      <c r="B87" s="88"/>
      <c r="C87" s="111">
        <v>2882</v>
      </c>
      <c r="D87" s="111">
        <v>162742</v>
      </c>
      <c r="E87" s="111">
        <v>3126</v>
      </c>
      <c r="F87" s="111">
        <v>230904</v>
      </c>
      <c r="G87" s="111">
        <v>334664000000</v>
      </c>
      <c r="H87" s="111">
        <v>30260158</v>
      </c>
      <c r="I87" s="111">
        <v>38725000</v>
      </c>
      <c r="J87" s="110">
        <v>0.93</v>
      </c>
    </row>
    <row r="88" spans="1:14" ht="15.75" customHeight="1" x14ac:dyDescent="0.3">
      <c r="A88" s="88">
        <v>2015</v>
      </c>
      <c r="B88" s="88"/>
      <c r="C88" s="111">
        <v>3168</v>
      </c>
      <c r="D88" s="111">
        <v>178669</v>
      </c>
      <c r="E88" s="111">
        <v>3435</v>
      </c>
      <c r="F88" s="111">
        <v>254561</v>
      </c>
      <c r="G88" s="111">
        <v>339843000000</v>
      </c>
      <c r="H88" s="111">
        <v>31020659</v>
      </c>
      <c r="I88" s="111">
        <v>39059000</v>
      </c>
      <c r="J88" s="110">
        <v>1.01</v>
      </c>
    </row>
    <row r="89" spans="1:14" ht="15.75" customHeight="1" x14ac:dyDescent="0.3">
      <c r="A89" s="88">
        <v>2016</v>
      </c>
      <c r="B89" s="88"/>
      <c r="C89" s="111">
        <v>3552</v>
      </c>
      <c r="D89" s="111">
        <v>195347</v>
      </c>
      <c r="E89" s="111">
        <v>3854</v>
      </c>
      <c r="F89" s="111">
        <v>280020</v>
      </c>
      <c r="G89" s="111">
        <v>342853000000</v>
      </c>
      <c r="H89" s="111">
        <v>31949964</v>
      </c>
      <c r="I89" s="111">
        <v>39312200</v>
      </c>
      <c r="J89" s="110">
        <v>1.1200000000000001</v>
      </c>
    </row>
    <row r="90" spans="1:14" ht="15.75" customHeight="1" x14ac:dyDescent="0.3">
      <c r="A90" s="88">
        <v>2017</v>
      </c>
      <c r="B90" s="88"/>
      <c r="C90" s="111">
        <v>3582</v>
      </c>
      <c r="D90" s="111">
        <v>193564</v>
      </c>
      <c r="E90" s="111">
        <v>3904</v>
      </c>
      <c r="F90" s="111">
        <v>277160</v>
      </c>
      <c r="G90" s="111">
        <v>344304000000</v>
      </c>
      <c r="H90" s="111">
        <v>32126378</v>
      </c>
      <c r="I90" s="111">
        <v>39610556</v>
      </c>
      <c r="J90" s="110">
        <v>1.1299999999999999</v>
      </c>
    </row>
    <row r="91" spans="1:14" ht="15.75" customHeight="1" x14ac:dyDescent="0.3">
      <c r="A91" s="88">
        <v>2018</v>
      </c>
      <c r="B91" s="88"/>
      <c r="C91" s="111">
        <v>3478</v>
      </c>
      <c r="D91" s="111">
        <v>191971</v>
      </c>
      <c r="E91" s="111">
        <v>3804</v>
      </c>
      <c r="F91" s="111">
        <v>274854</v>
      </c>
      <c r="G91" s="111">
        <v>347194950000</v>
      </c>
      <c r="H91" s="111">
        <v>32394380</v>
      </c>
      <c r="I91" s="111">
        <v>39817785</v>
      </c>
      <c r="J91" s="110">
        <v>1.0900000000000001</v>
      </c>
    </row>
    <row r="92" spans="1:14" ht="15.75" customHeight="1" x14ac:dyDescent="0.3">
      <c r="A92" s="88">
        <v>2019</v>
      </c>
      <c r="B92" s="88"/>
      <c r="C92" s="111">
        <v>3438</v>
      </c>
      <c r="D92" s="111">
        <v>187211</v>
      </c>
      <c r="E92" s="111">
        <v>3737</v>
      </c>
      <c r="F92" s="111">
        <v>269031</v>
      </c>
      <c r="G92" s="111">
        <v>351151030000</v>
      </c>
      <c r="H92" s="111">
        <v>32986836</v>
      </c>
      <c r="I92" s="111">
        <v>39761195</v>
      </c>
      <c r="J92" s="110">
        <v>1.06</v>
      </c>
    </row>
    <row r="93" spans="1:14" ht="15.75" customHeight="1" x14ac:dyDescent="0.3">
      <c r="A93" s="88">
        <v>2020</v>
      </c>
      <c r="B93" s="88"/>
      <c r="C93" s="111">
        <v>3672</v>
      </c>
      <c r="D93" s="111">
        <v>143476</v>
      </c>
      <c r="E93" s="111">
        <v>3982</v>
      </c>
      <c r="F93" s="111">
        <v>203888</v>
      </c>
      <c r="G93" s="111">
        <v>298982290000</v>
      </c>
      <c r="H93" s="111">
        <v>32357176</v>
      </c>
      <c r="I93" s="111">
        <v>39541786</v>
      </c>
      <c r="J93" s="110">
        <v>1.33</v>
      </c>
    </row>
    <row r="94" spans="1:14" ht="15.75" customHeight="1" x14ac:dyDescent="0.3">
      <c r="A94" s="88">
        <v>2021</v>
      </c>
      <c r="B94" s="88"/>
      <c r="C94" s="111">
        <v>4161</v>
      </c>
      <c r="D94" s="111">
        <v>157875</v>
      </c>
      <c r="E94" s="111">
        <v>4477</v>
      </c>
      <c r="F94" s="111">
        <v>225109</v>
      </c>
      <c r="G94" s="111">
        <v>310821000000</v>
      </c>
      <c r="H94" s="111">
        <v>32690168</v>
      </c>
      <c r="I94" s="111">
        <v>39239554</v>
      </c>
      <c r="J94" s="110">
        <v>1.44</v>
      </c>
    </row>
    <row r="95" spans="1:14" ht="5.25" customHeight="1" x14ac:dyDescent="0.45">
      <c r="A95" s="94"/>
      <c r="B95" s="94"/>
      <c r="C95" s="95"/>
      <c r="D95" s="95"/>
      <c r="E95" s="95"/>
      <c r="F95" s="95"/>
      <c r="G95" s="96"/>
      <c r="H95" s="96"/>
      <c r="I95" s="96"/>
      <c r="J95" s="97"/>
    </row>
    <row r="96" spans="1:14" ht="20.149999999999999" customHeight="1" x14ac:dyDescent="0.25">
      <c r="A96" s="154" t="s">
        <v>260</v>
      </c>
      <c r="B96" s="98"/>
      <c r="C96" s="99"/>
      <c r="D96" s="99"/>
      <c r="E96" s="99"/>
      <c r="F96" s="99"/>
      <c r="G96" s="99"/>
      <c r="H96" s="99"/>
      <c r="J96" s="89"/>
    </row>
    <row r="97" spans="1:10" ht="20.149999999999999" customHeight="1" x14ac:dyDescent="0.25">
      <c r="A97" s="154" t="s">
        <v>261</v>
      </c>
      <c r="B97" s="98"/>
      <c r="C97" s="99"/>
      <c r="D97" s="99"/>
      <c r="E97" s="99"/>
      <c r="F97" s="99"/>
      <c r="G97" s="99"/>
      <c r="H97" s="99"/>
      <c r="J97" s="89"/>
    </row>
    <row r="98" spans="1:10" ht="20.149999999999999" customHeight="1" x14ac:dyDescent="0.25">
      <c r="A98" s="154" t="s">
        <v>262</v>
      </c>
      <c r="B98" s="98"/>
      <c r="C98" s="99"/>
      <c r="D98" s="99"/>
      <c r="E98" s="99"/>
      <c r="F98" s="99"/>
      <c r="G98" s="99"/>
      <c r="H98" s="99"/>
    </row>
    <row r="99" spans="1:10" x14ac:dyDescent="0.25">
      <c r="G99" s="100"/>
    </row>
  </sheetData>
  <pageMargins left="0.55000000000000004" right="0.55000000000000004" top="0.55000000000000004" bottom="0.55000000000000004" header="0.3" footer="0.3"/>
  <pageSetup scale="67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6AD50-3187-4C39-9B33-3799389B4753}">
  <dimension ref="A1:I131"/>
  <sheetViews>
    <sheetView workbookViewId="0">
      <selection activeCell="C1" sqref="C1"/>
    </sheetView>
  </sheetViews>
  <sheetFormatPr defaultRowHeight="14.5" x14ac:dyDescent="0.35"/>
  <cols>
    <col min="1" max="1" width="20" customWidth="1"/>
    <col min="2" max="2" width="17" customWidth="1"/>
    <col min="3" max="3" width="13.54296875" bestFit="1" customWidth="1"/>
    <col min="4" max="4" width="13.26953125" bestFit="1" customWidth="1"/>
    <col min="5" max="5" width="14.54296875" bestFit="1" customWidth="1"/>
    <col min="6" max="6" width="7.5429687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>
        <v>2017</v>
      </c>
      <c r="B2">
        <v>2021</v>
      </c>
    </row>
    <row r="4" spans="1:2" x14ac:dyDescent="0.35">
      <c r="A4" t="s">
        <v>66</v>
      </c>
      <c r="B4" t="s">
        <v>67</v>
      </c>
    </row>
    <row r="5" spans="1:2" x14ac:dyDescent="0.35">
      <c r="A5">
        <v>2020</v>
      </c>
      <c r="B5">
        <v>2021</v>
      </c>
    </row>
    <row r="7" spans="1:2" x14ac:dyDescent="0.35">
      <c r="A7" t="s">
        <v>86</v>
      </c>
    </row>
    <row r="8" spans="1:2" x14ac:dyDescent="0.35">
      <c r="A8">
        <v>2021</v>
      </c>
    </row>
    <row r="10" spans="1:2" x14ac:dyDescent="0.35">
      <c r="A10" t="s">
        <v>87</v>
      </c>
      <c r="B10" t="s">
        <v>88</v>
      </c>
    </row>
    <row r="11" spans="1:2" x14ac:dyDescent="0.35">
      <c r="A11">
        <v>2019</v>
      </c>
      <c r="B11">
        <v>2021</v>
      </c>
    </row>
    <row r="14" spans="1:2" x14ac:dyDescent="0.35">
      <c r="A14" t="s">
        <v>214</v>
      </c>
    </row>
    <row r="15" spans="1:2" x14ac:dyDescent="0.35">
      <c r="A15" t="str">
        <f>"TABLE 7A FATAL AND INJURY CRASHES BY PRIMARY CRASH FACTOR "&amp;A2&amp;"-"&amp;B2</f>
        <v>TABLE 7A FATAL AND INJURY CRASHES BY PRIMARY CRASH FACTOR 2017-2021</v>
      </c>
    </row>
    <row r="17" spans="1:5" x14ac:dyDescent="0.35">
      <c r="A17" t="s">
        <v>198</v>
      </c>
    </row>
    <row r="18" spans="1:5" x14ac:dyDescent="0.35">
      <c r="A18" s="11" t="str">
        <f>"TABLE 7B PERSONS KILLED AND INJURED BY PRIMARY CRASH FACTOR "&amp;A2&amp;"-"&amp;B2</f>
        <v>TABLE 7B PERSONS KILLED AND INJURED BY PRIMARY CRASH FACTOR 2017-2021</v>
      </c>
    </row>
    <row r="20" spans="1:5" x14ac:dyDescent="0.35">
      <c r="A20" t="s">
        <v>199</v>
      </c>
    </row>
    <row r="21" spans="1:5" x14ac:dyDescent="0.35">
      <c r="A21" t="s">
        <v>68</v>
      </c>
    </row>
    <row r="22" spans="1:5" x14ac:dyDescent="0.35">
      <c r="A22" t="str">
        <f>"PROPERTY DAMAGE ONLY CRASHES "&amp;A5&amp;"-"&amp;B5</f>
        <v>PROPERTY DAMAGE ONLY CRASHES 2020-2021</v>
      </c>
    </row>
    <row r="24" spans="1:5" x14ac:dyDescent="0.35">
      <c r="A24" s="62" t="s">
        <v>69</v>
      </c>
      <c r="B24" s="62"/>
      <c r="C24" s="62"/>
      <c r="D24" s="62"/>
      <c r="E24" s="62"/>
    </row>
    <row r="25" spans="1:5" x14ac:dyDescent="0.35">
      <c r="A25" s="12" t="s">
        <v>4</v>
      </c>
      <c r="B25" s="12" t="s">
        <v>70</v>
      </c>
    </row>
    <row r="26" spans="1:5" x14ac:dyDescent="0.35">
      <c r="A26" s="12" t="s">
        <v>60</v>
      </c>
      <c r="B26">
        <v>2020</v>
      </c>
      <c r="C26">
        <v>2021</v>
      </c>
    </row>
    <row r="27" spans="1:5" x14ac:dyDescent="0.35">
      <c r="A27" s="15" t="s">
        <v>37</v>
      </c>
      <c r="B27" s="13">
        <v>3982</v>
      </c>
      <c r="C27" s="13">
        <v>4477</v>
      </c>
    </row>
    <row r="28" spans="1:5" x14ac:dyDescent="0.35">
      <c r="A28" s="15" t="s">
        <v>39</v>
      </c>
      <c r="B28" s="13">
        <v>15392</v>
      </c>
      <c r="C28" s="13">
        <v>18084</v>
      </c>
    </row>
    <row r="29" spans="1:5" x14ac:dyDescent="0.35">
      <c r="A29" s="15" t="s">
        <v>40</v>
      </c>
      <c r="B29" s="13">
        <v>60099</v>
      </c>
      <c r="C29" s="13">
        <v>71215</v>
      </c>
    </row>
    <row r="30" spans="1:5" x14ac:dyDescent="0.35">
      <c r="A30" s="15" t="s">
        <v>41</v>
      </c>
      <c r="B30" s="13">
        <v>128397</v>
      </c>
      <c r="C30" s="13">
        <v>135810</v>
      </c>
    </row>
    <row r="32" spans="1:5" x14ac:dyDescent="0.35">
      <c r="A32" s="62" t="s">
        <v>71</v>
      </c>
      <c r="B32" s="63"/>
      <c r="C32" s="63"/>
      <c r="D32" s="62"/>
      <c r="E32" s="62"/>
    </row>
    <row r="33" spans="1:5" x14ac:dyDescent="0.35">
      <c r="A33" s="12" t="s">
        <v>4</v>
      </c>
      <c r="B33" s="12" t="s">
        <v>72</v>
      </c>
      <c r="D33" s="64"/>
      <c r="E33" s="64"/>
    </row>
    <row r="34" spans="1:5" x14ac:dyDescent="0.35">
      <c r="A34" s="12" t="s">
        <v>70</v>
      </c>
      <c r="B34" s="147" t="s">
        <v>64</v>
      </c>
      <c r="C34" s="12"/>
      <c r="D34" s="65"/>
      <c r="E34" s="65"/>
    </row>
    <row r="35" spans="1:5" x14ac:dyDescent="0.35">
      <c r="A35" s="15">
        <v>2020</v>
      </c>
      <c r="B35" s="13">
        <v>220620</v>
      </c>
      <c r="D35" s="64"/>
      <c r="E35" s="64"/>
    </row>
    <row r="36" spans="1:5" x14ac:dyDescent="0.35">
      <c r="A36" s="15">
        <v>2021</v>
      </c>
      <c r="B36" s="13">
        <v>248535</v>
      </c>
      <c r="D36" s="64"/>
      <c r="E36" s="64"/>
    </row>
    <row r="38" spans="1:5" x14ac:dyDescent="0.35">
      <c r="A38" t="s">
        <v>200</v>
      </c>
    </row>
    <row r="39" spans="1:5" x14ac:dyDescent="0.35">
      <c r="A39" t="str">
        <f>"TABLE 7D HIT AND RUN CRASHES AND VICTIMS BY TYPE OF CRASH - "&amp;A8&amp;""</f>
        <v>TABLE 7D HIT AND RUN CRASHES AND VICTIMS BY TYPE OF CRASH - 2021</v>
      </c>
    </row>
    <row r="41" spans="1:5" x14ac:dyDescent="0.35">
      <c r="A41" t="s">
        <v>217</v>
      </c>
    </row>
    <row r="42" spans="1:5" x14ac:dyDescent="0.35">
      <c r="A42" s="12" t="s">
        <v>216</v>
      </c>
      <c r="B42" s="147" t="s">
        <v>82</v>
      </c>
      <c r="C42" s="147" t="s">
        <v>84</v>
      </c>
    </row>
    <row r="43" spans="1:5" x14ac:dyDescent="0.35">
      <c r="A43" s="15" t="s">
        <v>73</v>
      </c>
      <c r="B43" s="13">
        <v>21</v>
      </c>
      <c r="C43" s="13">
        <v>22</v>
      </c>
    </row>
    <row r="44" spans="1:5" x14ac:dyDescent="0.35">
      <c r="A44" s="15" t="s">
        <v>74</v>
      </c>
      <c r="B44" s="13">
        <v>25</v>
      </c>
      <c r="C44" s="13">
        <v>26</v>
      </c>
    </row>
    <row r="45" spans="1:5" x14ac:dyDescent="0.35">
      <c r="A45" s="15" t="s">
        <v>75</v>
      </c>
      <c r="B45" s="13">
        <v>55</v>
      </c>
      <c r="C45" s="13">
        <v>61</v>
      </c>
    </row>
    <row r="46" spans="1:5" x14ac:dyDescent="0.35">
      <c r="A46" s="15" t="s">
        <v>76</v>
      </c>
      <c r="B46" s="13">
        <v>49</v>
      </c>
      <c r="C46" s="13">
        <v>52</v>
      </c>
    </row>
    <row r="47" spans="1:5" x14ac:dyDescent="0.35">
      <c r="A47" s="15" t="s">
        <v>77</v>
      </c>
      <c r="B47" s="13">
        <v>19</v>
      </c>
      <c r="C47" s="13">
        <v>19</v>
      </c>
    </row>
    <row r="48" spans="1:5" x14ac:dyDescent="0.35">
      <c r="A48" s="15" t="s">
        <v>78</v>
      </c>
      <c r="B48" s="13">
        <v>6</v>
      </c>
      <c r="C48" s="13">
        <v>7</v>
      </c>
    </row>
    <row r="49" spans="1:3" x14ac:dyDescent="0.35">
      <c r="A49" s="15" t="s">
        <v>79</v>
      </c>
      <c r="B49" s="13">
        <v>325</v>
      </c>
      <c r="C49" s="13">
        <v>330</v>
      </c>
    </row>
    <row r="50" spans="1:3" x14ac:dyDescent="0.35">
      <c r="A50" s="15" t="s">
        <v>80</v>
      </c>
      <c r="B50" s="13">
        <v>19</v>
      </c>
      <c r="C50" s="13">
        <v>20</v>
      </c>
    </row>
    <row r="51" spans="1:3" x14ac:dyDescent="0.35">
      <c r="A51" s="15" t="s">
        <v>81</v>
      </c>
      <c r="B51" s="13">
        <v>3</v>
      </c>
      <c r="C51" s="13">
        <v>3</v>
      </c>
    </row>
    <row r="52" spans="1:3" x14ac:dyDescent="0.35">
      <c r="A52" s="15" t="s">
        <v>85</v>
      </c>
      <c r="B52" s="13">
        <v>522</v>
      </c>
      <c r="C52" s="13">
        <v>540</v>
      </c>
    </row>
    <row r="53" spans="1:3" x14ac:dyDescent="0.35">
      <c r="A53" s="15"/>
    </row>
    <row r="54" spans="1:3" x14ac:dyDescent="0.35">
      <c r="A54" s="15" t="s">
        <v>218</v>
      </c>
    </row>
    <row r="55" spans="1:3" x14ac:dyDescent="0.35">
      <c r="A55" s="12" t="s">
        <v>216</v>
      </c>
      <c r="B55" s="147" t="s">
        <v>83</v>
      </c>
      <c r="C55" s="147" t="s">
        <v>197</v>
      </c>
    </row>
    <row r="56" spans="1:3" x14ac:dyDescent="0.35">
      <c r="A56" s="15" t="s">
        <v>73</v>
      </c>
      <c r="B56" s="13">
        <v>1124</v>
      </c>
      <c r="C56" s="13">
        <v>1539</v>
      </c>
    </row>
    <row r="57" spans="1:3" x14ac:dyDescent="0.35">
      <c r="A57" s="15" t="s">
        <v>74</v>
      </c>
      <c r="B57" s="13">
        <v>3498</v>
      </c>
      <c r="C57" s="13">
        <v>4438</v>
      </c>
    </row>
    <row r="58" spans="1:3" x14ac:dyDescent="0.35">
      <c r="A58" s="15" t="s">
        <v>75</v>
      </c>
      <c r="B58" s="13">
        <v>7004</v>
      </c>
      <c r="C58" s="13">
        <v>9725</v>
      </c>
    </row>
    <row r="59" spans="1:3" x14ac:dyDescent="0.35">
      <c r="A59" s="15" t="s">
        <v>76</v>
      </c>
      <c r="B59" s="13">
        <v>4299</v>
      </c>
      <c r="C59" s="13">
        <v>5803</v>
      </c>
    </row>
    <row r="60" spans="1:3" x14ac:dyDescent="0.35">
      <c r="A60" s="15" t="s">
        <v>77</v>
      </c>
      <c r="B60" s="13">
        <v>1335</v>
      </c>
      <c r="C60" s="13">
        <v>1613</v>
      </c>
    </row>
    <row r="61" spans="1:3" x14ac:dyDescent="0.35">
      <c r="A61" s="15" t="s">
        <v>78</v>
      </c>
      <c r="B61" s="13">
        <v>270</v>
      </c>
      <c r="C61" s="13">
        <v>329</v>
      </c>
    </row>
    <row r="62" spans="1:3" x14ac:dyDescent="0.35">
      <c r="A62" s="15" t="s">
        <v>79</v>
      </c>
      <c r="B62" s="13">
        <v>2397</v>
      </c>
      <c r="C62" s="13">
        <v>2530</v>
      </c>
    </row>
    <row r="63" spans="1:3" x14ac:dyDescent="0.35">
      <c r="A63" s="15" t="s">
        <v>80</v>
      </c>
      <c r="B63" s="13">
        <v>473</v>
      </c>
      <c r="C63" s="13">
        <v>523</v>
      </c>
    </row>
    <row r="64" spans="1:3" x14ac:dyDescent="0.35">
      <c r="A64" s="15" t="s">
        <v>81</v>
      </c>
      <c r="B64" s="13">
        <v>148</v>
      </c>
      <c r="C64" s="13">
        <v>181</v>
      </c>
    </row>
    <row r="65" spans="1:4" x14ac:dyDescent="0.35">
      <c r="A65" s="15" t="s">
        <v>85</v>
      </c>
      <c r="B65" s="13">
        <v>20548</v>
      </c>
      <c r="C65" s="13">
        <v>26681</v>
      </c>
    </row>
    <row r="67" spans="1:4" x14ac:dyDescent="0.35">
      <c r="A67" t="s">
        <v>201</v>
      </c>
    </row>
    <row r="68" spans="1:4" x14ac:dyDescent="0.35">
      <c r="A68" t="str">
        <f>"TABLE 7E PASSENGERS KILLED AND INJURED AGED 5 AND UNDER BY COUNTY "&amp;A11&amp;"-"&amp;B11</f>
        <v>TABLE 7E PASSENGERS KILLED AND INJURED AGED 5 AND UNDER BY COUNTY 2019-2021</v>
      </c>
    </row>
    <row r="70" spans="1:4" x14ac:dyDescent="0.35">
      <c r="A70" t="s">
        <v>202</v>
      </c>
    </row>
    <row r="71" spans="1:4" x14ac:dyDescent="0.35">
      <c r="A71" t="str">
        <f>"TABLE 7F FATAL AND INJURY PEDESTRIAN CRASHES BY MONTH "&amp;A2&amp;"-"&amp;B2</f>
        <v>TABLE 7F FATAL AND INJURY PEDESTRIAN CRASHES BY MONTH 2017-2021</v>
      </c>
    </row>
    <row r="73" spans="1:4" x14ac:dyDescent="0.35">
      <c r="A73" t="s">
        <v>258</v>
      </c>
    </row>
    <row r="74" spans="1:4" x14ac:dyDescent="0.35">
      <c r="A74" s="12" t="s">
        <v>4</v>
      </c>
      <c r="B74" s="12" t="s">
        <v>72</v>
      </c>
    </row>
    <row r="75" spans="1:4" x14ac:dyDescent="0.35">
      <c r="A75" s="12" t="s">
        <v>70</v>
      </c>
      <c r="B75" s="147" t="s">
        <v>2</v>
      </c>
      <c r="C75" s="147" t="s">
        <v>3</v>
      </c>
      <c r="D75" s="147" t="s">
        <v>85</v>
      </c>
    </row>
    <row r="76" spans="1:4" x14ac:dyDescent="0.35">
      <c r="A76" s="15">
        <v>2017</v>
      </c>
      <c r="B76" s="13">
        <v>964</v>
      </c>
      <c r="C76" s="13">
        <v>13882</v>
      </c>
      <c r="D76" s="13">
        <v>14846</v>
      </c>
    </row>
    <row r="77" spans="1:4" x14ac:dyDescent="0.35">
      <c r="A77" s="15">
        <v>2018</v>
      </c>
      <c r="B77" s="13">
        <v>994</v>
      </c>
      <c r="C77" s="13">
        <v>13754</v>
      </c>
      <c r="D77" s="13">
        <v>14748</v>
      </c>
    </row>
    <row r="78" spans="1:4" x14ac:dyDescent="0.35">
      <c r="A78" s="15">
        <v>2019</v>
      </c>
      <c r="B78" s="13">
        <v>1026</v>
      </c>
      <c r="C78" s="13">
        <v>13533</v>
      </c>
      <c r="D78" s="13">
        <v>14559</v>
      </c>
    </row>
    <row r="79" spans="1:4" x14ac:dyDescent="0.35">
      <c r="A79" s="15">
        <v>2020</v>
      </c>
      <c r="B79" s="13">
        <v>1038</v>
      </c>
      <c r="C79" s="13">
        <v>9755</v>
      </c>
      <c r="D79" s="13">
        <v>10793</v>
      </c>
    </row>
    <row r="80" spans="1:4" x14ac:dyDescent="0.35">
      <c r="A80" s="15">
        <v>2021</v>
      </c>
      <c r="B80" s="13">
        <v>1168</v>
      </c>
      <c r="C80" s="13">
        <v>9838</v>
      </c>
      <c r="D80" s="13">
        <v>11006</v>
      </c>
    </row>
    <row r="81" spans="1:4" x14ac:dyDescent="0.35">
      <c r="A81" s="15" t="s">
        <v>85</v>
      </c>
      <c r="B81" s="13">
        <v>5190</v>
      </c>
      <c r="C81" s="13">
        <v>60762</v>
      </c>
      <c r="D81" s="13">
        <v>65952</v>
      </c>
    </row>
    <row r="83" spans="1:4" x14ac:dyDescent="0.35">
      <c r="A83" t="s">
        <v>203</v>
      </c>
    </row>
    <row r="84" spans="1:4" x14ac:dyDescent="0.35">
      <c r="A84" t="str">
        <f>"TABLE 7G PEDESTRIANS KILLED AND INJURED BY AGE "&amp;A2&amp;"-"&amp;B2</f>
        <v>TABLE 7G PEDESTRIANS KILLED AND INJURED BY AGE 2017-2021</v>
      </c>
    </row>
    <row r="86" spans="1:4" x14ac:dyDescent="0.35">
      <c r="A86" t="s">
        <v>204</v>
      </c>
    </row>
    <row r="87" spans="1:4" x14ac:dyDescent="0.35">
      <c r="A87" t="str">
        <f>"TABLE 7H FATAL AND INJURY MOTORCYCLE CRASHES BY MONTH "&amp;A2&amp;"-"&amp;B2</f>
        <v>TABLE 7H FATAL AND INJURY MOTORCYCLE CRASHES BY MONTH 2017-2021</v>
      </c>
    </row>
    <row r="89" spans="1:4" x14ac:dyDescent="0.35">
      <c r="A89" t="s">
        <v>259</v>
      </c>
    </row>
    <row r="90" spans="1:4" x14ac:dyDescent="0.35">
      <c r="A90" s="12" t="s">
        <v>4</v>
      </c>
      <c r="B90" s="12" t="s">
        <v>72</v>
      </c>
    </row>
    <row r="91" spans="1:4" x14ac:dyDescent="0.35">
      <c r="A91" s="12" t="s">
        <v>70</v>
      </c>
      <c r="B91" s="147" t="s">
        <v>2</v>
      </c>
      <c r="C91" s="147" t="s">
        <v>3</v>
      </c>
      <c r="D91" s="147" t="s">
        <v>85</v>
      </c>
    </row>
    <row r="92" spans="1:4" x14ac:dyDescent="0.35">
      <c r="A92" s="15">
        <v>2017</v>
      </c>
      <c r="B92" s="13">
        <v>566</v>
      </c>
      <c r="C92" s="13">
        <v>13907</v>
      </c>
      <c r="D92" s="13">
        <v>14473</v>
      </c>
    </row>
    <row r="93" spans="1:4" x14ac:dyDescent="0.35">
      <c r="A93" s="15">
        <v>2018</v>
      </c>
      <c r="B93" s="13">
        <v>514</v>
      </c>
      <c r="C93" s="13">
        <v>13882</v>
      </c>
      <c r="D93" s="13">
        <v>14396</v>
      </c>
    </row>
    <row r="94" spans="1:4" x14ac:dyDescent="0.35">
      <c r="A94" s="15">
        <v>2019</v>
      </c>
      <c r="B94" s="13">
        <v>480</v>
      </c>
      <c r="C94" s="13">
        <v>12707</v>
      </c>
      <c r="D94" s="13">
        <v>13187</v>
      </c>
    </row>
    <row r="95" spans="1:4" x14ac:dyDescent="0.35">
      <c r="A95" s="15">
        <v>2020</v>
      </c>
      <c r="B95" s="13">
        <v>571</v>
      </c>
      <c r="C95" s="13">
        <v>10286</v>
      </c>
      <c r="D95" s="13">
        <v>10857</v>
      </c>
    </row>
    <row r="96" spans="1:4" x14ac:dyDescent="0.35">
      <c r="A96" s="15">
        <v>2021</v>
      </c>
      <c r="B96" s="13">
        <v>631</v>
      </c>
      <c r="C96" s="13">
        <v>11218</v>
      </c>
      <c r="D96" s="13">
        <v>11849</v>
      </c>
    </row>
    <row r="97" spans="1:4" x14ac:dyDescent="0.35">
      <c r="A97" s="15" t="s">
        <v>85</v>
      </c>
      <c r="B97" s="13">
        <v>2762</v>
      </c>
      <c r="C97" s="13">
        <v>62000</v>
      </c>
      <c r="D97" s="13">
        <v>64762</v>
      </c>
    </row>
    <row r="99" spans="1:4" x14ac:dyDescent="0.35">
      <c r="A99" t="s">
        <v>205</v>
      </c>
    </row>
    <row r="100" spans="1:4" x14ac:dyDescent="0.35">
      <c r="A100" t="str">
        <f>"TABLE 7I MOTORCYCLISTS KILLED AND INJURED BY AGE "&amp;A2&amp;"-"&amp;B2</f>
        <v>TABLE 7I MOTORCYCLISTS KILLED AND INJURED BY AGE 2017-2021</v>
      </c>
    </row>
    <row r="102" spans="1:4" x14ac:dyDescent="0.35">
      <c r="A102" t="s">
        <v>206</v>
      </c>
    </row>
    <row r="103" spans="1:4" x14ac:dyDescent="0.35">
      <c r="A103" t="str">
        <f>"TABLE 7J FATAL AND INJURY MOTORCYCLE CRASHES BY COUNTY "&amp;A2&amp;"-"&amp;B2</f>
        <v>TABLE 7J FATAL AND INJURY MOTORCYCLE CRASHES BY COUNTY 2017-2021</v>
      </c>
    </row>
    <row r="105" spans="1:4" x14ac:dyDescent="0.35">
      <c r="A105" t="s">
        <v>207</v>
      </c>
    </row>
    <row r="106" spans="1:4" x14ac:dyDescent="0.35">
      <c r="A106" t="str">
        <f>"TABLE 7K MOTORCYCLE DRIVERS AT FAULT IN FATAL CRASHES BY AGE BY PRIMARY CRASH FACTOR - "&amp;A8</f>
        <v>TABLE 7K MOTORCYCLE DRIVERS AT FAULT IN FATAL CRASHES BY AGE BY PRIMARY CRASH FACTOR - 2021</v>
      </c>
    </row>
    <row r="108" spans="1:4" x14ac:dyDescent="0.35">
      <c r="A108" t="s">
        <v>208</v>
      </c>
    </row>
    <row r="109" spans="1:4" x14ac:dyDescent="0.35">
      <c r="A109" t="str">
        <f>"TABLE 7L MOTORCYCLE DRIVERS AT FAULT IN INJURY CRASHES BY AGE BY PRIMARY CRASH FACTOR - "&amp;A8</f>
        <v>TABLE 7L MOTORCYCLE DRIVERS AT FAULT IN INJURY CRASHES BY AGE BY PRIMARY CRASH FACTOR - 2021</v>
      </c>
    </row>
    <row r="111" spans="1:4" x14ac:dyDescent="0.35">
      <c r="A111" t="s">
        <v>209</v>
      </c>
    </row>
    <row r="112" spans="1:4" x14ac:dyDescent="0.35">
      <c r="A112" t="str">
        <f>"TABLE 7M FATAL AND INJURY BICYCLE CRASHES BY MONTH "&amp;A2&amp;"-"&amp;B2</f>
        <v>TABLE 7M FATAL AND INJURY BICYCLE CRASHES BY MONTH 2017-2021</v>
      </c>
    </row>
    <row r="114" spans="1:9" x14ac:dyDescent="0.35">
      <c r="A114" t="s">
        <v>210</v>
      </c>
    </row>
    <row r="115" spans="1:9" x14ac:dyDescent="0.35">
      <c r="A115" t="str">
        <f>"TABLE 7N BICYCLISTS KILLED AND INJURED BY AGE "&amp;A2&amp;"-"&amp;B2</f>
        <v>TABLE 7N BICYCLISTS KILLED AND INJURED BY AGE 2017-2021</v>
      </c>
    </row>
    <row r="117" spans="1:9" x14ac:dyDescent="0.35">
      <c r="A117" t="s">
        <v>211</v>
      </c>
    </row>
    <row r="118" spans="1:9" x14ac:dyDescent="0.35">
      <c r="A118" t="str">
        <f>"TABLE 7O PERSONS KILLED AND INJURED DURING HOLIDAY PERIODS "&amp;A2&amp;"-"&amp;B2</f>
        <v>TABLE 7O PERSONS KILLED AND INJURED DURING HOLIDAY PERIODS 2017-2021</v>
      </c>
    </row>
    <row r="119" spans="1:9" ht="28.9" customHeight="1" x14ac:dyDescent="0.35">
      <c r="A119" s="155" t="s">
        <v>187</v>
      </c>
      <c r="B119" s="155"/>
      <c r="C119" s="155"/>
      <c r="D119" s="155"/>
      <c r="E119" s="155"/>
      <c r="F119" s="155"/>
      <c r="G119" s="155"/>
      <c r="H119" s="155"/>
      <c r="I119" s="155"/>
    </row>
    <row r="121" spans="1:9" x14ac:dyDescent="0.35">
      <c r="A121" t="s">
        <v>212</v>
      </c>
    </row>
    <row r="122" spans="1:9" x14ac:dyDescent="0.35">
      <c r="A122" s="76" t="str">
        <f>"TABLE 7P PERSONS KILLED AND INJURED IN ALCOHOL INVOLVED CRASHES DURING HOLIDAY PERIODS "&amp;A2&amp;"-"&amp;B2</f>
        <v>TABLE 7P PERSONS KILLED AND INJURED IN ALCOHOL INVOLVED CRASHES DURING HOLIDAY PERIODS 2017-2021</v>
      </c>
    </row>
    <row r="123" spans="1:9" ht="28.9" customHeight="1" x14ac:dyDescent="0.35">
      <c r="A123" s="155" t="s">
        <v>187</v>
      </c>
      <c r="B123" s="155"/>
      <c r="C123" s="155"/>
      <c r="D123" s="155"/>
      <c r="E123" s="155"/>
      <c r="F123" s="155"/>
      <c r="G123" s="155"/>
      <c r="H123" s="155"/>
      <c r="I123" s="155"/>
    </row>
    <row r="125" spans="1:9" x14ac:dyDescent="0.35">
      <c r="A125" t="s">
        <v>213</v>
      </c>
    </row>
    <row r="126" spans="1:9" x14ac:dyDescent="0.35">
      <c r="A126" s="77" t="s">
        <v>246</v>
      </c>
    </row>
    <row r="127" spans="1:9" x14ac:dyDescent="0.35">
      <c r="A127" s="77" t="str">
        <f>"AND MILEAGE DEATH RATE 1933 - "&amp;B2</f>
        <v>AND MILEAGE DEATH RATE 1933 - 2021</v>
      </c>
    </row>
    <row r="128" spans="1:9" x14ac:dyDescent="0.35">
      <c r="A128" s="77"/>
    </row>
    <row r="129" spans="1:9" x14ac:dyDescent="0.35">
      <c r="A129" s="101" t="s">
        <v>196</v>
      </c>
      <c r="B129" s="63"/>
      <c r="C129" s="63"/>
      <c r="D129" s="63"/>
      <c r="E129" s="63"/>
      <c r="F129" s="63"/>
      <c r="G129" s="63"/>
      <c r="H129" s="63"/>
      <c r="I129" s="63"/>
    </row>
    <row r="130" spans="1:9" x14ac:dyDescent="0.35">
      <c r="A130" s="12" t="s">
        <v>70</v>
      </c>
      <c r="B130" s="147" t="s">
        <v>82</v>
      </c>
      <c r="C130" s="147" t="s">
        <v>83</v>
      </c>
      <c r="D130" s="147" t="s">
        <v>84</v>
      </c>
      <c r="E130" s="147" t="s">
        <v>197</v>
      </c>
    </row>
    <row r="131" spans="1:9" x14ac:dyDescent="0.35">
      <c r="A131" s="15">
        <v>2021</v>
      </c>
      <c r="B131" s="13">
        <v>4161</v>
      </c>
      <c r="C131" s="13">
        <v>157875</v>
      </c>
      <c r="D131" s="13">
        <v>4477</v>
      </c>
      <c r="E131" s="13">
        <v>225109</v>
      </c>
    </row>
  </sheetData>
  <mergeCells count="2">
    <mergeCell ref="A119:I119"/>
    <mergeCell ref="A123:I123"/>
  </mergeCells>
  <pageMargins left="0.7" right="0.7" top="0.75" bottom="0.75" header="0.3" footer="0.3"/>
  <pageSetup orientation="portrait" r:id="rId8"/>
  <tableParts count="7">
    <tablePart r:id="rId9"/>
    <tablePart r:id="rId10"/>
    <tablePart r:id="rId11"/>
    <tablePart r:id="rId12"/>
    <tablePart r:id="rId13"/>
    <tablePart r:id="rId14"/>
    <tablePart r:id="rId15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EC9BC-6E6E-4CF0-8910-7B936E1DF1A7}">
  <dimension ref="A1:V47"/>
  <sheetViews>
    <sheetView workbookViewId="0">
      <selection activeCell="C1" sqref="C1"/>
    </sheetView>
  </sheetViews>
  <sheetFormatPr defaultColWidth="9.1796875" defaultRowHeight="12.5" x14ac:dyDescent="0.25"/>
  <cols>
    <col min="1" max="1" width="17.453125" style="21" customWidth="1"/>
    <col min="2" max="2" width="15.1796875" style="21" customWidth="1"/>
    <col min="3" max="3" width="3.54296875" style="21" customWidth="1"/>
    <col min="4" max="4" width="18.26953125" style="21" customWidth="1"/>
    <col min="5" max="5" width="4.453125" style="21" customWidth="1"/>
    <col min="6" max="6" width="17.26953125" style="21" customWidth="1"/>
    <col min="7" max="7" width="5.7265625" style="21" customWidth="1"/>
    <col min="8" max="8" width="18.81640625" style="21" customWidth="1"/>
    <col min="9" max="16384" width="9.1796875" style="21"/>
  </cols>
  <sheetData>
    <row r="1" spans="1:22" x14ac:dyDescent="0.25">
      <c r="A1" s="38" t="s">
        <v>46</v>
      </c>
    </row>
    <row r="2" spans="1:22" ht="13" x14ac:dyDescent="0.3">
      <c r="A2" s="39" t="s">
        <v>47</v>
      </c>
      <c r="B2" s="40"/>
      <c r="C2" s="40"/>
      <c r="D2" s="40"/>
      <c r="E2" s="40"/>
      <c r="F2" s="40"/>
      <c r="G2" s="40"/>
      <c r="H2" s="40"/>
    </row>
    <row r="3" spans="1:22" ht="13" x14ac:dyDescent="0.3">
      <c r="A3" s="39" t="s">
        <v>48</v>
      </c>
      <c r="B3" s="40"/>
      <c r="C3" s="40"/>
      <c r="D3" s="40"/>
      <c r="E3" s="40"/>
      <c r="F3" s="40"/>
      <c r="G3" s="40"/>
      <c r="H3" s="40"/>
    </row>
    <row r="4" spans="1:22" x14ac:dyDescent="0.25">
      <c r="A4" s="41" t="s">
        <v>49</v>
      </c>
    </row>
    <row r="5" spans="1:22" ht="13.5" customHeight="1" x14ac:dyDescent="0.25">
      <c r="A5" s="41"/>
    </row>
    <row r="6" spans="1:22" ht="13.5" customHeight="1" x14ac:dyDescent="0.3">
      <c r="A6" s="39" t="s">
        <v>50</v>
      </c>
    </row>
    <row r="7" spans="1:22" ht="13.5" customHeight="1" x14ac:dyDescent="0.3">
      <c r="A7" s="39"/>
    </row>
    <row r="8" spans="1:22" ht="13.5" customHeight="1" x14ac:dyDescent="0.3">
      <c r="A8" s="39" t="s">
        <v>51</v>
      </c>
      <c r="I8" s="117" t="s">
        <v>247</v>
      </c>
      <c r="J8" s="117"/>
      <c r="K8" s="117"/>
      <c r="L8" s="117"/>
      <c r="M8" s="118"/>
      <c r="N8" s="118"/>
      <c r="O8" s="118"/>
      <c r="P8" s="118"/>
      <c r="Q8" s="118"/>
      <c r="R8" s="118"/>
      <c r="S8" s="118"/>
      <c r="T8" s="118"/>
      <c r="U8" s="118"/>
      <c r="V8" s="118"/>
    </row>
    <row r="9" spans="1:22" ht="13" x14ac:dyDescent="0.3">
      <c r="A9" s="39"/>
    </row>
    <row r="10" spans="1:22" ht="13" x14ac:dyDescent="0.3">
      <c r="A10" s="42" t="s">
        <v>52</v>
      </c>
      <c r="B10" s="43">
        <f>Table3[Start_year2]</f>
        <v>2020</v>
      </c>
      <c r="C10" s="44"/>
      <c r="D10" s="43">
        <v>1994</v>
      </c>
      <c r="E10" s="45"/>
      <c r="F10" s="46"/>
    </row>
    <row r="11" spans="1:22" ht="13" x14ac:dyDescent="0.3">
      <c r="B11" s="47">
        <v>113.78</v>
      </c>
      <c r="C11" s="48" t="s">
        <v>53</v>
      </c>
      <c r="D11" s="47">
        <v>70.346999999999994</v>
      </c>
      <c r="E11" s="49" t="s">
        <v>54</v>
      </c>
      <c r="F11" s="50">
        <f>B11/D11</f>
        <v>1.6174108348614726</v>
      </c>
    </row>
    <row r="13" spans="1:22" ht="25" x14ac:dyDescent="0.25">
      <c r="B13" s="51" t="s">
        <v>55</v>
      </c>
      <c r="C13" s="52"/>
      <c r="D13" s="52" t="s">
        <v>56</v>
      </c>
      <c r="E13" s="52"/>
      <c r="F13" s="53" t="s">
        <v>57</v>
      </c>
      <c r="G13" s="52"/>
      <c r="H13" s="52" t="s">
        <v>58</v>
      </c>
    </row>
    <row r="14" spans="1:22" x14ac:dyDescent="0.25">
      <c r="B14" s="54">
        <v>2600000</v>
      </c>
      <c r="C14" s="55" t="s">
        <v>59</v>
      </c>
      <c r="D14" s="56">
        <f>F11</f>
        <v>1.6174108348614726</v>
      </c>
      <c r="E14" s="57" t="s">
        <v>54</v>
      </c>
      <c r="F14" s="58">
        <f>B14*D14</f>
        <v>4205268.1706398288</v>
      </c>
      <c r="G14" s="58"/>
      <c r="H14" s="58">
        <f>ROUND(F14,-3)</f>
        <v>4205000</v>
      </c>
    </row>
    <row r="15" spans="1:22" x14ac:dyDescent="0.25">
      <c r="B15" s="54">
        <v>180000</v>
      </c>
      <c r="C15" s="55" t="s">
        <v>59</v>
      </c>
      <c r="D15" s="56">
        <f>F11</f>
        <v>1.6174108348614726</v>
      </c>
      <c r="E15" s="57" t="s">
        <v>54</v>
      </c>
      <c r="F15" s="58">
        <f>B15*D15</f>
        <v>291133.95027506509</v>
      </c>
      <c r="G15" s="58"/>
      <c r="H15" s="58">
        <f>ROUND(F15,-3)</f>
        <v>291000</v>
      </c>
    </row>
    <row r="16" spans="1:22" x14ac:dyDescent="0.25">
      <c r="B16" s="54">
        <v>36000</v>
      </c>
      <c r="C16" s="55" t="s">
        <v>59</v>
      </c>
      <c r="D16" s="56">
        <f>F11</f>
        <v>1.6174108348614726</v>
      </c>
      <c r="E16" s="57" t="s">
        <v>54</v>
      </c>
      <c r="F16" s="58">
        <f>B16*D16</f>
        <v>58226.790055013014</v>
      </c>
      <c r="G16" s="58"/>
      <c r="H16" s="58">
        <f>ROUND(F16,-3)</f>
        <v>58000</v>
      </c>
    </row>
    <row r="17" spans="1:8" x14ac:dyDescent="0.25">
      <c r="B17" s="54">
        <v>19000</v>
      </c>
      <c r="C17" s="55" t="s">
        <v>59</v>
      </c>
      <c r="D17" s="56">
        <f>F11</f>
        <v>1.6174108348614726</v>
      </c>
      <c r="E17" s="57" t="s">
        <v>54</v>
      </c>
      <c r="F17" s="58">
        <f>B17*D17</f>
        <v>30730.805862367979</v>
      </c>
      <c r="G17" s="58"/>
      <c r="H17" s="58">
        <f>ROUND(F17,-3)</f>
        <v>31000</v>
      </c>
    </row>
    <row r="18" spans="1:8" x14ac:dyDescent="0.25">
      <c r="B18" s="54">
        <v>2000</v>
      </c>
      <c r="C18" s="55" t="s">
        <v>59</v>
      </c>
      <c r="D18" s="56">
        <f>F11</f>
        <v>1.6174108348614726</v>
      </c>
      <c r="E18" s="57" t="s">
        <v>54</v>
      </c>
      <c r="F18" s="58">
        <f>B18*D18</f>
        <v>3234.8216697229454</v>
      </c>
      <c r="G18" s="58"/>
      <c r="H18" s="58">
        <f>ROUND(F18,-3)</f>
        <v>3000</v>
      </c>
    </row>
    <row r="20" spans="1:8" x14ac:dyDescent="0.25">
      <c r="A20" s="59" t="s">
        <v>60</v>
      </c>
      <c r="B20" s="52" t="s">
        <v>61</v>
      </c>
      <c r="C20" s="52"/>
      <c r="D20" s="53" t="s">
        <v>62</v>
      </c>
      <c r="E20" s="52"/>
      <c r="F20" s="52" t="s">
        <v>35</v>
      </c>
      <c r="G20" s="52"/>
      <c r="H20" s="52" t="s">
        <v>63</v>
      </c>
    </row>
    <row r="21" spans="1:8" x14ac:dyDescent="0.25">
      <c r="A21" s="60" t="s">
        <v>37</v>
      </c>
      <c r="B21" s="54">
        <f>GETPIVOTDATA("Count",Parameters!$A$25,"Collision_Year",2020,"Victim_Severity","Killed")</f>
        <v>3982</v>
      </c>
      <c r="C21" s="55" t="s">
        <v>59</v>
      </c>
      <c r="D21" s="58">
        <f>H14</f>
        <v>4205000</v>
      </c>
      <c r="E21" s="57" t="s">
        <v>54</v>
      </c>
      <c r="F21" s="58">
        <f>B21*D21</f>
        <v>16744310000</v>
      </c>
      <c r="G21" s="58"/>
      <c r="H21" s="58">
        <f>ROUND(F21,-6)</f>
        <v>16744000000</v>
      </c>
    </row>
    <row r="22" spans="1:8" x14ac:dyDescent="0.25">
      <c r="A22" s="60" t="s">
        <v>39</v>
      </c>
      <c r="B22" s="54">
        <f>GETPIVOTDATA("Count",Parameters!$A$25,"Collision_Year",2020,"Victim_Severity","Serious Injury")</f>
        <v>15392</v>
      </c>
      <c r="C22" s="55" t="s">
        <v>59</v>
      </c>
      <c r="D22" s="58">
        <f>H15</f>
        <v>291000</v>
      </c>
      <c r="E22" s="57" t="s">
        <v>54</v>
      </c>
      <c r="F22" s="58">
        <f>B22*D22</f>
        <v>4479072000</v>
      </c>
      <c r="G22" s="58"/>
      <c r="H22" s="58">
        <f>ROUND(F22,-6)</f>
        <v>4479000000</v>
      </c>
    </row>
    <row r="23" spans="1:8" x14ac:dyDescent="0.25">
      <c r="A23" s="60" t="s">
        <v>40</v>
      </c>
      <c r="B23" s="54">
        <f>GETPIVOTDATA("Count",Parameters!$A$25,"Collision_Year",2020,"Victim_Severity","Minor Injury")</f>
        <v>60099</v>
      </c>
      <c r="C23" s="55" t="s">
        <v>59</v>
      </c>
      <c r="D23" s="58">
        <f>H16</f>
        <v>58000</v>
      </c>
      <c r="E23" s="57" t="s">
        <v>54</v>
      </c>
      <c r="F23" s="58">
        <f>B23*D23</f>
        <v>3485742000</v>
      </c>
      <c r="G23" s="58"/>
      <c r="H23" s="58">
        <f>ROUND(F23,-6)</f>
        <v>3486000000</v>
      </c>
    </row>
    <row r="24" spans="1:8" x14ac:dyDescent="0.25">
      <c r="A24" s="60" t="s">
        <v>41</v>
      </c>
      <c r="B24" s="54">
        <f>GETPIVOTDATA("Count",Parameters!$A$25,"Collision_Year",2020,"Victim_Severity","Possible Injury")</f>
        <v>128397</v>
      </c>
      <c r="C24" s="55" t="s">
        <v>59</v>
      </c>
      <c r="D24" s="58">
        <f>H17</f>
        <v>31000</v>
      </c>
      <c r="E24" s="57" t="s">
        <v>54</v>
      </c>
      <c r="F24" s="58">
        <f>B24*D24</f>
        <v>3980307000</v>
      </c>
      <c r="G24" s="58"/>
      <c r="H24" s="58">
        <f>ROUND(F24,-6)</f>
        <v>3980000000</v>
      </c>
    </row>
    <row r="25" spans="1:8" x14ac:dyDescent="0.25">
      <c r="A25" s="60" t="s">
        <v>64</v>
      </c>
      <c r="B25" s="54">
        <f>GETPIVOTDATA("Count",Parameters!$A$33,"Collision_Year",2020,"Severity_Group_1","PDO")</f>
        <v>220620</v>
      </c>
      <c r="C25" s="55" t="s">
        <v>59</v>
      </c>
      <c r="D25" s="58">
        <f>H18</f>
        <v>3000</v>
      </c>
      <c r="E25" s="57" t="s">
        <v>54</v>
      </c>
      <c r="F25" s="58">
        <f>B25*D25</f>
        <v>661860000</v>
      </c>
      <c r="G25" s="58"/>
      <c r="H25" s="58">
        <f>ROUND(F25,-6)</f>
        <v>662000000</v>
      </c>
    </row>
    <row r="26" spans="1:8" x14ac:dyDescent="0.25">
      <c r="D26" s="61"/>
      <c r="E26" s="61"/>
      <c r="F26" s="61"/>
      <c r="G26" s="61"/>
      <c r="H26" s="61"/>
    </row>
    <row r="27" spans="1:8" x14ac:dyDescent="0.25">
      <c r="D27" s="61"/>
      <c r="E27" s="61"/>
      <c r="F27" s="61"/>
      <c r="G27" s="61"/>
      <c r="H27" s="61">
        <f>SUM(H21:H26)</f>
        <v>29351000000</v>
      </c>
    </row>
    <row r="30" spans="1:8" ht="13" x14ac:dyDescent="0.3">
      <c r="A30" s="42" t="s">
        <v>65</v>
      </c>
      <c r="B30" s="43">
        <f>Table4[End_year2]</f>
        <v>2021</v>
      </c>
      <c r="C30" s="44"/>
      <c r="D30" s="43">
        <v>1994</v>
      </c>
      <c r="E30" s="45"/>
      <c r="F30" s="46"/>
    </row>
    <row r="31" spans="1:8" ht="13" x14ac:dyDescent="0.3">
      <c r="B31" s="47">
        <v>118.9</v>
      </c>
      <c r="C31" s="48" t="s">
        <v>53</v>
      </c>
      <c r="D31" s="47">
        <v>70.346999999999994</v>
      </c>
      <c r="E31" s="49" t="s">
        <v>54</v>
      </c>
      <c r="F31" s="50">
        <f>B31/D31</f>
        <v>1.6901929009055114</v>
      </c>
    </row>
    <row r="33" spans="1:8" ht="25" x14ac:dyDescent="0.25">
      <c r="B33" s="51" t="s">
        <v>55</v>
      </c>
      <c r="C33" s="52"/>
      <c r="D33" s="52" t="s">
        <v>56</v>
      </c>
      <c r="E33" s="52"/>
      <c r="F33" s="53" t="s">
        <v>57</v>
      </c>
      <c r="G33" s="52"/>
      <c r="H33" s="52" t="s">
        <v>58</v>
      </c>
    </row>
    <row r="34" spans="1:8" x14ac:dyDescent="0.25">
      <c r="B34" s="54">
        <v>2600000</v>
      </c>
      <c r="C34" s="55" t="s">
        <v>59</v>
      </c>
      <c r="D34" s="56">
        <f>F31</f>
        <v>1.6901929009055114</v>
      </c>
      <c r="E34" s="57" t="s">
        <v>54</v>
      </c>
      <c r="F34" s="58">
        <f>B34*D34</f>
        <v>4394501.5423543295</v>
      </c>
      <c r="G34" s="58"/>
      <c r="H34" s="58">
        <f>ROUND(F34,-3)</f>
        <v>4395000</v>
      </c>
    </row>
    <row r="35" spans="1:8" x14ac:dyDescent="0.25">
      <c r="B35" s="54">
        <v>180000</v>
      </c>
      <c r="C35" s="55" t="s">
        <v>59</v>
      </c>
      <c r="D35" s="56">
        <f>F31</f>
        <v>1.6901929009055114</v>
      </c>
      <c r="E35" s="57" t="s">
        <v>54</v>
      </c>
      <c r="F35" s="58">
        <f>B35*D35</f>
        <v>304234.72216299205</v>
      </c>
      <c r="G35" s="58"/>
      <c r="H35" s="58">
        <f>ROUND(F35,-3)</f>
        <v>304000</v>
      </c>
    </row>
    <row r="36" spans="1:8" x14ac:dyDescent="0.25">
      <c r="B36" s="54">
        <v>36000</v>
      </c>
      <c r="C36" s="55" t="s">
        <v>59</v>
      </c>
      <c r="D36" s="56">
        <f>F31</f>
        <v>1.6901929009055114</v>
      </c>
      <c r="E36" s="57" t="s">
        <v>54</v>
      </c>
      <c r="F36" s="58">
        <f>B36*D36</f>
        <v>60846.944432598415</v>
      </c>
      <c r="G36" s="58"/>
      <c r="H36" s="58">
        <f>ROUND(F36,-3)</f>
        <v>61000</v>
      </c>
    </row>
    <row r="37" spans="1:8" x14ac:dyDescent="0.25">
      <c r="B37" s="54">
        <v>19000</v>
      </c>
      <c r="C37" s="55" t="s">
        <v>59</v>
      </c>
      <c r="D37" s="56">
        <f>F31</f>
        <v>1.6901929009055114</v>
      </c>
      <c r="E37" s="57" t="s">
        <v>54</v>
      </c>
      <c r="F37" s="58">
        <f>B37*D37</f>
        <v>32113.665117204717</v>
      </c>
      <c r="G37" s="58"/>
      <c r="H37" s="58">
        <f>ROUND(F37,-3)</f>
        <v>32000</v>
      </c>
    </row>
    <row r="38" spans="1:8" x14ac:dyDescent="0.25">
      <c r="B38" s="54">
        <v>2000</v>
      </c>
      <c r="C38" s="55" t="s">
        <v>59</v>
      </c>
      <c r="D38" s="56">
        <f>F31</f>
        <v>1.6901929009055114</v>
      </c>
      <c r="E38" s="57" t="s">
        <v>54</v>
      </c>
      <c r="F38" s="58">
        <f>B38*D38</f>
        <v>3380.3858018110227</v>
      </c>
      <c r="G38" s="58"/>
      <c r="H38" s="58">
        <f>ROUND(F38,-3)</f>
        <v>3000</v>
      </c>
    </row>
    <row r="40" spans="1:8" x14ac:dyDescent="0.25">
      <c r="A40" s="59" t="s">
        <v>60</v>
      </c>
      <c r="B40" s="52" t="s">
        <v>61</v>
      </c>
      <c r="C40" s="52"/>
      <c r="D40" s="53" t="s">
        <v>62</v>
      </c>
      <c r="E40" s="52"/>
      <c r="F40" s="52" t="s">
        <v>35</v>
      </c>
      <c r="G40" s="52"/>
      <c r="H40" s="52" t="s">
        <v>63</v>
      </c>
    </row>
    <row r="41" spans="1:8" x14ac:dyDescent="0.25">
      <c r="A41" s="60" t="s">
        <v>37</v>
      </c>
      <c r="B41" s="54">
        <f>GETPIVOTDATA("Count",Parameters!$A$25,"Collision_Year",2021,"Victim_Severity","Killed")</f>
        <v>4477</v>
      </c>
      <c r="C41" s="55" t="s">
        <v>59</v>
      </c>
      <c r="D41" s="58">
        <f>H34</f>
        <v>4395000</v>
      </c>
      <c r="E41" s="57" t="s">
        <v>54</v>
      </c>
      <c r="F41" s="58">
        <f>B41*D41</f>
        <v>19676415000</v>
      </c>
      <c r="G41" s="58"/>
      <c r="H41" s="58">
        <f>ROUND(F41,-6)</f>
        <v>19676000000</v>
      </c>
    </row>
    <row r="42" spans="1:8" x14ac:dyDescent="0.25">
      <c r="A42" s="60" t="s">
        <v>39</v>
      </c>
      <c r="B42" s="54">
        <f>GETPIVOTDATA("Count",Parameters!$A$25,"Collision_Year",2021,"Victim_Severity","Serious Injury")</f>
        <v>18084</v>
      </c>
      <c r="C42" s="55" t="s">
        <v>59</v>
      </c>
      <c r="D42" s="58">
        <f>H35</f>
        <v>304000</v>
      </c>
      <c r="E42" s="57" t="s">
        <v>54</v>
      </c>
      <c r="F42" s="58">
        <f>B42*D42</f>
        <v>5497536000</v>
      </c>
      <c r="G42" s="58"/>
      <c r="H42" s="58">
        <f>ROUND(F42,-6)</f>
        <v>5498000000</v>
      </c>
    </row>
    <row r="43" spans="1:8" x14ac:dyDescent="0.25">
      <c r="A43" s="60" t="s">
        <v>40</v>
      </c>
      <c r="B43" s="54">
        <f>GETPIVOTDATA("Count",Parameters!$A$25,"Collision_Year",2021,"Victim_Severity","Minor Injury")</f>
        <v>71215</v>
      </c>
      <c r="C43" s="55" t="s">
        <v>59</v>
      </c>
      <c r="D43" s="58">
        <f>H36</f>
        <v>61000</v>
      </c>
      <c r="E43" s="57" t="s">
        <v>54</v>
      </c>
      <c r="F43" s="58">
        <f>B43*D43</f>
        <v>4344115000</v>
      </c>
      <c r="G43" s="58"/>
      <c r="H43" s="58">
        <f>ROUND(F43,-6)</f>
        <v>4344000000</v>
      </c>
    </row>
    <row r="44" spans="1:8" x14ac:dyDescent="0.25">
      <c r="A44" s="60" t="s">
        <v>41</v>
      </c>
      <c r="B44" s="54">
        <f>GETPIVOTDATA("Count",Parameters!$A$25,"Collision_Year",2021,"Victim_Severity","Possible Injury")</f>
        <v>135810</v>
      </c>
      <c r="C44" s="55" t="s">
        <v>59</v>
      </c>
      <c r="D44" s="58">
        <f>H37</f>
        <v>32000</v>
      </c>
      <c r="E44" s="57" t="s">
        <v>54</v>
      </c>
      <c r="F44" s="58">
        <f>B44*D44</f>
        <v>4345920000</v>
      </c>
      <c r="G44" s="58"/>
      <c r="H44" s="58">
        <f>ROUND(F44,-6)</f>
        <v>4346000000</v>
      </c>
    </row>
    <row r="45" spans="1:8" x14ac:dyDescent="0.25">
      <c r="A45" s="60" t="s">
        <v>64</v>
      </c>
      <c r="B45" s="54">
        <f>GETPIVOTDATA("Count",Parameters!$A$33,"Collision_Year",2021,"Severity_Group_1","PDO")</f>
        <v>248535</v>
      </c>
      <c r="C45" s="55" t="s">
        <v>59</v>
      </c>
      <c r="D45" s="58">
        <f>H38</f>
        <v>3000</v>
      </c>
      <c r="E45" s="57" t="s">
        <v>54</v>
      </c>
      <c r="F45" s="58">
        <f>B45*D45</f>
        <v>745605000</v>
      </c>
      <c r="G45" s="58"/>
      <c r="H45" s="58">
        <f>ROUND(F45,-6)</f>
        <v>746000000</v>
      </c>
    </row>
    <row r="46" spans="1:8" x14ac:dyDescent="0.25">
      <c r="D46" s="61"/>
      <c r="E46" s="61"/>
      <c r="F46" s="61"/>
      <c r="G46" s="61"/>
      <c r="H46" s="61"/>
    </row>
    <row r="47" spans="1:8" x14ac:dyDescent="0.25">
      <c r="D47" s="61"/>
      <c r="E47" s="61"/>
      <c r="F47" s="61"/>
      <c r="G47" s="61"/>
      <c r="H47" s="61">
        <f>SUM(H41:H46)</f>
        <v>34610000000</v>
      </c>
    </row>
  </sheetData>
  <hyperlinks>
    <hyperlink ref="A4" r:id="rId1" location="reqid=19&amp;step=2&amp;isuri=1&amp;1921=survey" xr:uid="{54C79632-8B53-4DF0-A0C1-90BA7D048300}"/>
  </hyperlinks>
  <pageMargins left="0.7" right="0.7" top="0.75" bottom="0.75" header="0.3" footer="0.3"/>
  <pageSetup orientation="portrait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09F6D1D-48F0-49FA-8CBC-524B38DC6D2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</vt:i4>
      </vt:variant>
    </vt:vector>
  </HeadingPairs>
  <TitlesOfParts>
    <vt:vector size="20" baseType="lpstr">
      <vt:lpstr>Table 7A</vt:lpstr>
      <vt:lpstr>Table 7B</vt:lpstr>
      <vt:lpstr>Table 7C</vt:lpstr>
      <vt:lpstr>Table 7D</vt:lpstr>
      <vt:lpstr>Table 7E</vt:lpstr>
      <vt:lpstr>Table 7F</vt:lpstr>
      <vt:lpstr>Table 7G</vt:lpstr>
      <vt:lpstr>Table 7H</vt:lpstr>
      <vt:lpstr>Table 7I</vt:lpstr>
      <vt:lpstr>Table 7J</vt:lpstr>
      <vt:lpstr>Table 7K</vt:lpstr>
      <vt:lpstr>Table 7L</vt:lpstr>
      <vt:lpstr>Table 7M</vt:lpstr>
      <vt:lpstr>Table 7N</vt:lpstr>
      <vt:lpstr>Table 7O</vt:lpstr>
      <vt:lpstr>Table 7P</vt:lpstr>
      <vt:lpstr>Table 7Q</vt:lpstr>
      <vt:lpstr>Parameters</vt:lpstr>
      <vt:lpstr>Table 7C Calculations</vt:lpstr>
      <vt:lpstr>'Table 7Q'!Print_Titles</vt:lpstr>
    </vt:vector>
  </TitlesOfParts>
  <Company>California Highway Patrol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Boon-Long, Yanyong@CHP</dc:creator>
  <cp:lastModifiedBy>Skeeter, Jeric@CHP</cp:lastModifiedBy>
  <cp:lastPrinted>2022-11-08T01:50:56Z</cp:lastPrinted>
  <dcterms:created xsi:type="dcterms:W3CDTF">2021-06-22T17:19:15Z</dcterms:created>
  <dcterms:modified xsi:type="dcterms:W3CDTF">2026-09-24T17:46:55Z</dcterms:modified>
</cp:coreProperties>
</file>